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PASS\Master Docs On Site\Master GDI Docs\GDI Post Trial Docs\"/>
    </mc:Choice>
  </mc:AlternateContent>
  <bookViews>
    <workbookView xWindow="0" yWindow="135" windowWidth="23955" windowHeight="9510"/>
  </bookViews>
  <sheets>
    <sheet name="TFL-1A" sheetId="1" r:id="rId1"/>
    <sheet name="TFL-1B" sheetId="11" r:id="rId2"/>
    <sheet name="TFL-1C" sheetId="37" r:id="rId3"/>
    <sheet name="TFL-2A" sheetId="22" r:id="rId4"/>
    <sheet name="TFL-2B" sheetId="23" r:id="rId5"/>
    <sheet name="TFL-2C" sheetId="38" r:id="rId6"/>
    <sheet name="TFL-3A" sheetId="25" r:id="rId7"/>
    <sheet name="TFL-3B" sheetId="26" r:id="rId8"/>
    <sheet name="TFL-3C" sheetId="39" r:id="rId9"/>
    <sheet name="NTFL-1A" sheetId="19" r:id="rId10"/>
    <sheet name="NTFL-1B" sheetId="20" r:id="rId11"/>
    <sheet name="NTFL-1C" sheetId="40" r:id="rId12"/>
    <sheet name="NTFL-2A" sheetId="28" r:id="rId13"/>
    <sheet name="NTFL-2B" sheetId="29" r:id="rId14"/>
    <sheet name="NTFL-2C" sheetId="41" r:id="rId15"/>
    <sheet name="NTFL-3A" sheetId="31" r:id="rId16"/>
    <sheet name="NTFL-3B" sheetId="32" r:id="rId17"/>
    <sheet name="NTFL-3C" sheetId="42" r:id="rId18"/>
    <sheet name="Post-Trial Comp Calculator" sheetId="35" r:id="rId19"/>
  </sheets>
  <calcPr calcId="152511"/>
</workbook>
</file>

<file path=xl/calcChain.xml><?xml version="1.0" encoding="utf-8"?>
<calcChain xmlns="http://schemas.openxmlformats.org/spreadsheetml/2006/main">
  <c r="E17" i="35" l="1"/>
  <c r="E16" i="35"/>
  <c r="E15" i="35"/>
  <c r="E9" i="35"/>
  <c r="E8" i="35"/>
  <c r="E7" i="35"/>
  <c r="A17" i="35"/>
  <c r="A16" i="35"/>
  <c r="A15" i="35"/>
  <c r="A9" i="35"/>
  <c r="A8" i="35"/>
  <c r="A7" i="35"/>
  <c r="F3" i="42"/>
  <c r="F2" i="42"/>
  <c r="F6" i="32"/>
  <c r="F3" i="32"/>
  <c r="F2" i="32"/>
  <c r="F6" i="31"/>
  <c r="F6" i="42" s="1"/>
  <c r="F5" i="31"/>
  <c r="F5" i="42" s="1"/>
  <c r="F4" i="31"/>
  <c r="F4" i="42" s="1"/>
  <c r="F1" i="31"/>
  <c r="F1" i="42" s="1"/>
  <c r="F5" i="41"/>
  <c r="F4" i="41"/>
  <c r="F3" i="41"/>
  <c r="F2" i="41"/>
  <c r="F3" i="29"/>
  <c r="F2" i="29"/>
  <c r="F1" i="29"/>
  <c r="F6" i="28"/>
  <c r="F6" i="29" s="1"/>
  <c r="F5" i="28"/>
  <c r="F5" i="29" s="1"/>
  <c r="F4" i="28"/>
  <c r="F4" i="29" s="1"/>
  <c r="F1" i="28"/>
  <c r="F1" i="41" s="1"/>
  <c r="F4" i="40"/>
  <c r="F3" i="40"/>
  <c r="F2" i="40"/>
  <c r="F1" i="40"/>
  <c r="F6" i="22"/>
  <c r="F5" i="22"/>
  <c r="F4" i="22"/>
  <c r="F4" i="19"/>
  <c r="F4" i="20" s="1"/>
  <c r="F2" i="20"/>
  <c r="F5" i="19"/>
  <c r="F5" i="20" s="1"/>
  <c r="F3" i="20"/>
  <c r="F6" i="20"/>
  <c r="F1" i="20"/>
  <c r="F6" i="19"/>
  <c r="F6" i="40" s="1"/>
  <c r="F1" i="19"/>
  <c r="F3" i="23"/>
  <c r="F1" i="37"/>
  <c r="F6" i="41" l="1"/>
  <c r="F5" i="40"/>
  <c r="F5" i="32"/>
  <c r="F4" i="32"/>
  <c r="F1" i="32"/>
  <c r="F4" i="26"/>
  <c r="F4" i="39" s="1"/>
  <c r="F6" i="26"/>
  <c r="F6" i="39" s="1"/>
  <c r="F5" i="26"/>
  <c r="F5" i="39" s="1"/>
  <c r="F3" i="26"/>
  <c r="F3" i="39" s="1"/>
  <c r="F2" i="26"/>
  <c r="F2" i="39" s="1"/>
  <c r="F1" i="26"/>
  <c r="F1" i="39" s="1"/>
  <c r="F1" i="22"/>
  <c r="F1" i="23" s="1"/>
  <c r="F1" i="38" s="1"/>
  <c r="F1" i="25" s="1"/>
  <c r="F2" i="37"/>
  <c r="F2" i="11"/>
  <c r="F2" i="23"/>
  <c r="F6" i="23"/>
  <c r="F6" i="38" s="1"/>
  <c r="F6" i="25" s="1"/>
  <c r="F6" i="37"/>
  <c r="F5" i="23"/>
  <c r="F5" i="38" s="1"/>
  <c r="F5" i="25" s="1"/>
  <c r="F4" i="23"/>
  <c r="F4" i="38" s="1"/>
  <c r="F4" i="25" s="1"/>
  <c r="F5" i="37"/>
  <c r="F4" i="37"/>
  <c r="F3" i="37"/>
  <c r="F6" i="11"/>
  <c r="F5" i="11"/>
  <c r="F4" i="11"/>
  <c r="F3" i="11"/>
  <c r="F1" i="11"/>
  <c r="F3" i="38" l="1"/>
  <c r="F2" i="38"/>
  <c r="F29" i="35"/>
  <c r="F25" i="35"/>
  <c r="E10" i="42"/>
  <c r="E10" i="40"/>
  <c r="E10" i="20"/>
  <c r="E10" i="41"/>
  <c r="E10" i="29"/>
  <c r="E10" i="38"/>
  <c r="E10" i="32" l="1"/>
  <c r="E10" i="26"/>
  <c r="E10" i="37"/>
  <c r="E10" i="39"/>
  <c r="K43" i="38"/>
  <c r="J40" i="42"/>
  <c r="G52" i="42" s="1"/>
  <c r="E40" i="42"/>
  <c r="J38" i="42"/>
  <c r="E38" i="42"/>
  <c r="J36" i="42"/>
  <c r="E36" i="42"/>
  <c r="J34" i="42"/>
  <c r="E34" i="42"/>
  <c r="J32" i="42"/>
  <c r="E32" i="42"/>
  <c r="J30" i="42"/>
  <c r="E30" i="42"/>
  <c r="J28" i="42"/>
  <c r="E28" i="42"/>
  <c r="J26" i="42"/>
  <c r="E26" i="42"/>
  <c r="J24" i="42"/>
  <c r="E24" i="42"/>
  <c r="J22" i="42"/>
  <c r="E22" i="42"/>
  <c r="J20" i="42"/>
  <c r="E20" i="42"/>
  <c r="J18" i="42"/>
  <c r="E18" i="42"/>
  <c r="J16" i="42"/>
  <c r="E16" i="42"/>
  <c r="J14" i="42"/>
  <c r="E14" i="42"/>
  <c r="J12" i="42"/>
  <c r="E12" i="42"/>
  <c r="J10" i="42"/>
  <c r="J40" i="41"/>
  <c r="G52" i="41" s="1"/>
  <c r="E40" i="41"/>
  <c r="J38" i="41"/>
  <c r="E38" i="41"/>
  <c r="J36" i="41"/>
  <c r="E36" i="41"/>
  <c r="J34" i="41"/>
  <c r="E34" i="41"/>
  <c r="J32" i="41"/>
  <c r="E32" i="41"/>
  <c r="J30" i="41"/>
  <c r="E30" i="41"/>
  <c r="J28" i="41"/>
  <c r="E28" i="41"/>
  <c r="J26" i="41"/>
  <c r="E26" i="41"/>
  <c r="J24" i="41"/>
  <c r="E24" i="41"/>
  <c r="J22" i="41"/>
  <c r="E22" i="41"/>
  <c r="J20" i="41"/>
  <c r="E20" i="41"/>
  <c r="J18" i="41"/>
  <c r="E18" i="41"/>
  <c r="J16" i="41"/>
  <c r="E16" i="41"/>
  <c r="J14" i="41"/>
  <c r="E14" i="41"/>
  <c r="J12" i="41"/>
  <c r="E12" i="41"/>
  <c r="J10" i="41"/>
  <c r="J40" i="40"/>
  <c r="G52" i="40" s="1"/>
  <c r="E40" i="40"/>
  <c r="J38" i="40"/>
  <c r="E38" i="40"/>
  <c r="J36" i="40"/>
  <c r="E36" i="40"/>
  <c r="J34" i="40"/>
  <c r="E34" i="40"/>
  <c r="J32" i="40"/>
  <c r="E32" i="40"/>
  <c r="J30" i="40"/>
  <c r="E30" i="40"/>
  <c r="J28" i="40"/>
  <c r="E28" i="40"/>
  <c r="J26" i="40"/>
  <c r="E26" i="40"/>
  <c r="J24" i="40"/>
  <c r="E24" i="40"/>
  <c r="J22" i="40"/>
  <c r="E22" i="40"/>
  <c r="J20" i="40"/>
  <c r="E20" i="40"/>
  <c r="J18" i="40"/>
  <c r="E18" i="40"/>
  <c r="J16" i="40"/>
  <c r="E16" i="40"/>
  <c r="J14" i="40"/>
  <c r="E14" i="40"/>
  <c r="J12" i="40"/>
  <c r="E12" i="40"/>
  <c r="J10" i="40"/>
  <c r="J40" i="39"/>
  <c r="G52" i="39" s="1"/>
  <c r="E40" i="39"/>
  <c r="J38" i="39"/>
  <c r="E38" i="39"/>
  <c r="J36" i="39"/>
  <c r="E36" i="39"/>
  <c r="J34" i="39"/>
  <c r="E34" i="39"/>
  <c r="J32" i="39"/>
  <c r="E32" i="39"/>
  <c r="J30" i="39"/>
  <c r="E30" i="39"/>
  <c r="J28" i="39"/>
  <c r="E28" i="39"/>
  <c r="J26" i="39"/>
  <c r="E26" i="39"/>
  <c r="J24" i="39"/>
  <c r="E24" i="39"/>
  <c r="J22" i="39"/>
  <c r="E22" i="39"/>
  <c r="J20" i="39"/>
  <c r="E20" i="39"/>
  <c r="J18" i="39"/>
  <c r="E18" i="39"/>
  <c r="J16" i="39"/>
  <c r="E16" i="39"/>
  <c r="J14" i="39"/>
  <c r="E14" i="39"/>
  <c r="J12" i="39"/>
  <c r="E12" i="39"/>
  <c r="J10" i="39"/>
  <c r="J40" i="38"/>
  <c r="G52" i="38" s="1"/>
  <c r="E40" i="38"/>
  <c r="J38" i="38"/>
  <c r="E38" i="38"/>
  <c r="J36" i="38"/>
  <c r="E36" i="38"/>
  <c r="J34" i="38"/>
  <c r="E34" i="38"/>
  <c r="J32" i="38"/>
  <c r="E32" i="38"/>
  <c r="J30" i="38"/>
  <c r="E30" i="38"/>
  <c r="J28" i="38"/>
  <c r="E28" i="38"/>
  <c r="J26" i="38"/>
  <c r="E26" i="38"/>
  <c r="J24" i="38"/>
  <c r="E24" i="38"/>
  <c r="J22" i="38"/>
  <c r="E22" i="38"/>
  <c r="J20" i="38"/>
  <c r="E20" i="38"/>
  <c r="J18" i="38"/>
  <c r="E18" i="38"/>
  <c r="J16" i="38"/>
  <c r="E16" i="38"/>
  <c r="J14" i="38"/>
  <c r="E14" i="38"/>
  <c r="J12" i="38"/>
  <c r="E12" i="38"/>
  <c r="J10" i="38"/>
  <c r="J40" i="37"/>
  <c r="G52" i="37" s="1"/>
  <c r="E40" i="37"/>
  <c r="J38" i="37"/>
  <c r="E38" i="37"/>
  <c r="J36" i="37"/>
  <c r="E36" i="37"/>
  <c r="J34" i="37"/>
  <c r="E34" i="37"/>
  <c r="J32" i="37"/>
  <c r="E32" i="37"/>
  <c r="J30" i="37"/>
  <c r="E30" i="37"/>
  <c r="J28" i="37"/>
  <c r="E28" i="37"/>
  <c r="J26" i="37"/>
  <c r="E26" i="37"/>
  <c r="J24" i="37"/>
  <c r="E24" i="37"/>
  <c r="J22" i="37"/>
  <c r="E22" i="37"/>
  <c r="J20" i="37"/>
  <c r="E20" i="37"/>
  <c r="J18" i="37"/>
  <c r="E18" i="37"/>
  <c r="J16" i="37"/>
  <c r="E16" i="37"/>
  <c r="J14" i="37"/>
  <c r="E14" i="37"/>
  <c r="J12" i="37"/>
  <c r="E12" i="37"/>
  <c r="J10" i="37"/>
  <c r="J41" i="42" l="1"/>
  <c r="J46" i="42" s="1"/>
  <c r="J41" i="38"/>
  <c r="J46" i="38" s="1"/>
  <c r="J41" i="39"/>
  <c r="J46" i="39" s="1"/>
  <c r="J41" i="41"/>
  <c r="J46" i="41" s="1"/>
  <c r="J41" i="40"/>
  <c r="J46" i="40" s="1"/>
  <c r="J41" i="37"/>
  <c r="J46" i="37" s="1"/>
  <c r="J11" i="1"/>
  <c r="J40" i="19" l="1"/>
  <c r="E10" i="11" l="1"/>
  <c r="E10" i="23"/>
  <c r="J10" i="19"/>
  <c r="J12" i="11"/>
  <c r="J10" i="11"/>
  <c r="J14" i="11"/>
  <c r="J16" i="11"/>
  <c r="E33" i="1" l="1"/>
  <c r="J40" i="32" l="1"/>
  <c r="G49" i="32" s="1"/>
  <c r="E40" i="32"/>
  <c r="J38" i="32"/>
  <c r="E38" i="32"/>
  <c r="J36" i="32"/>
  <c r="E36" i="32"/>
  <c r="J34" i="32"/>
  <c r="E34" i="32"/>
  <c r="J32" i="32"/>
  <c r="E32" i="32"/>
  <c r="J30" i="32"/>
  <c r="E30" i="32"/>
  <c r="J28" i="32"/>
  <c r="E28" i="32"/>
  <c r="J26" i="32"/>
  <c r="E26" i="32"/>
  <c r="J24" i="32"/>
  <c r="E24" i="32"/>
  <c r="J22" i="32"/>
  <c r="E22" i="32"/>
  <c r="J20" i="32"/>
  <c r="E20" i="32"/>
  <c r="J18" i="32"/>
  <c r="E18" i="32"/>
  <c r="J16" i="32"/>
  <c r="E16" i="32"/>
  <c r="J14" i="32"/>
  <c r="E14" i="32"/>
  <c r="J12" i="32"/>
  <c r="E12" i="32"/>
  <c r="J10" i="32"/>
  <c r="J40" i="31"/>
  <c r="G50" i="31" s="1"/>
  <c r="E40" i="31"/>
  <c r="J38" i="31"/>
  <c r="E38" i="31"/>
  <c r="J36" i="31"/>
  <c r="E36" i="31"/>
  <c r="J34" i="31"/>
  <c r="E34" i="31"/>
  <c r="J32" i="31"/>
  <c r="E32" i="31"/>
  <c r="J30" i="31"/>
  <c r="E30" i="31"/>
  <c r="J28" i="31"/>
  <c r="E28" i="31"/>
  <c r="J26" i="31"/>
  <c r="E26" i="31"/>
  <c r="J24" i="31"/>
  <c r="E24" i="31"/>
  <c r="J22" i="31"/>
  <c r="E22" i="31"/>
  <c r="J20" i="31"/>
  <c r="E20" i="31"/>
  <c r="J18" i="31"/>
  <c r="E18" i="31"/>
  <c r="J16" i="31"/>
  <c r="E16" i="31"/>
  <c r="J14" i="31"/>
  <c r="E14" i="31"/>
  <c r="J12" i="31"/>
  <c r="E12" i="31"/>
  <c r="J10" i="31"/>
  <c r="J40" i="29"/>
  <c r="G49" i="29" s="1"/>
  <c r="E40" i="29"/>
  <c r="J38" i="29"/>
  <c r="E38" i="29"/>
  <c r="J36" i="29"/>
  <c r="E36" i="29"/>
  <c r="J34" i="29"/>
  <c r="E34" i="29"/>
  <c r="J32" i="29"/>
  <c r="E32" i="29"/>
  <c r="J30" i="29"/>
  <c r="E30" i="29"/>
  <c r="J28" i="29"/>
  <c r="E28" i="29"/>
  <c r="J26" i="29"/>
  <c r="E26" i="29"/>
  <c r="J24" i="29"/>
  <c r="E24" i="29"/>
  <c r="J22" i="29"/>
  <c r="E22" i="29"/>
  <c r="J20" i="29"/>
  <c r="E20" i="29"/>
  <c r="J18" i="29"/>
  <c r="E18" i="29"/>
  <c r="J16" i="29"/>
  <c r="E16" i="29"/>
  <c r="J14" i="29"/>
  <c r="E14" i="29"/>
  <c r="J12" i="29"/>
  <c r="E12" i="29"/>
  <c r="J10" i="29"/>
  <c r="J40" i="28"/>
  <c r="G50" i="28" s="1"/>
  <c r="E40" i="28"/>
  <c r="J38" i="28"/>
  <c r="E38" i="28"/>
  <c r="J36" i="28"/>
  <c r="E36" i="28"/>
  <c r="J34" i="28"/>
  <c r="E34" i="28"/>
  <c r="J32" i="28"/>
  <c r="E32" i="28"/>
  <c r="J30" i="28"/>
  <c r="E30" i="28"/>
  <c r="J28" i="28"/>
  <c r="E28" i="28"/>
  <c r="J26" i="28"/>
  <c r="E26" i="28"/>
  <c r="J24" i="28"/>
  <c r="E24" i="28"/>
  <c r="J22" i="28"/>
  <c r="E22" i="28"/>
  <c r="J20" i="28"/>
  <c r="E20" i="28"/>
  <c r="J18" i="28"/>
  <c r="E18" i="28"/>
  <c r="J16" i="28"/>
  <c r="E16" i="28"/>
  <c r="J14" i="28"/>
  <c r="E14" i="28"/>
  <c r="J12" i="28"/>
  <c r="E12" i="28"/>
  <c r="J10" i="28"/>
  <c r="J40" i="26"/>
  <c r="G49" i="26" s="1"/>
  <c r="E40" i="26"/>
  <c r="J38" i="26"/>
  <c r="E38" i="26"/>
  <c r="J36" i="26"/>
  <c r="E36" i="26"/>
  <c r="J34" i="26"/>
  <c r="E34" i="26"/>
  <c r="J32" i="26"/>
  <c r="E32" i="26"/>
  <c r="J30" i="26"/>
  <c r="E30" i="26"/>
  <c r="J28" i="26"/>
  <c r="E28" i="26"/>
  <c r="J26" i="26"/>
  <c r="E26" i="26"/>
  <c r="J24" i="26"/>
  <c r="E24" i="26"/>
  <c r="J22" i="26"/>
  <c r="E22" i="26"/>
  <c r="J20" i="26"/>
  <c r="E20" i="26"/>
  <c r="J18" i="26"/>
  <c r="E18" i="26"/>
  <c r="J16" i="26"/>
  <c r="E16" i="26"/>
  <c r="J14" i="26"/>
  <c r="E14" i="26"/>
  <c r="J12" i="26"/>
  <c r="E12" i="26"/>
  <c r="J10" i="26"/>
  <c r="J41" i="25"/>
  <c r="G51" i="25" s="1"/>
  <c r="E41" i="25"/>
  <c r="J39" i="25"/>
  <c r="E39" i="25"/>
  <c r="J37" i="25"/>
  <c r="E37" i="25"/>
  <c r="J35" i="25"/>
  <c r="E35" i="25"/>
  <c r="J33" i="25"/>
  <c r="E33" i="25"/>
  <c r="J31" i="25"/>
  <c r="E30" i="25"/>
  <c r="J29" i="25"/>
  <c r="E28" i="25"/>
  <c r="J27" i="25"/>
  <c r="E26" i="25"/>
  <c r="J25" i="25"/>
  <c r="E24" i="25"/>
  <c r="J23" i="25"/>
  <c r="E22" i="25"/>
  <c r="J21" i="25"/>
  <c r="E20" i="25"/>
  <c r="J19" i="25"/>
  <c r="E18" i="25"/>
  <c r="J17" i="25"/>
  <c r="E16" i="25"/>
  <c r="J15" i="25"/>
  <c r="E14" i="25"/>
  <c r="J13" i="25"/>
  <c r="E12" i="25"/>
  <c r="J11" i="25"/>
  <c r="J40" i="23"/>
  <c r="G49" i="23" s="1"/>
  <c r="E40" i="23"/>
  <c r="J38" i="23"/>
  <c r="E38" i="23"/>
  <c r="J36" i="23"/>
  <c r="E36" i="23"/>
  <c r="J34" i="23"/>
  <c r="E34" i="23"/>
  <c r="J32" i="23"/>
  <c r="E32" i="23"/>
  <c r="J30" i="23"/>
  <c r="E30" i="23"/>
  <c r="J28" i="23"/>
  <c r="E28" i="23"/>
  <c r="J26" i="23"/>
  <c r="E26" i="23"/>
  <c r="J24" i="23"/>
  <c r="E24" i="23"/>
  <c r="J22" i="23"/>
  <c r="E22" i="23"/>
  <c r="J20" i="23"/>
  <c r="E20" i="23"/>
  <c r="J18" i="23"/>
  <c r="E18" i="23"/>
  <c r="J16" i="23"/>
  <c r="E16" i="23"/>
  <c r="J14" i="23"/>
  <c r="E14" i="23"/>
  <c r="J12" i="23"/>
  <c r="E12" i="23"/>
  <c r="J10" i="23"/>
  <c r="J41" i="22"/>
  <c r="G51" i="22" s="1"/>
  <c r="E41" i="22"/>
  <c r="J39" i="22"/>
  <c r="E39" i="22"/>
  <c r="J37" i="22"/>
  <c r="E37" i="22"/>
  <c r="J35" i="22"/>
  <c r="E35" i="22"/>
  <c r="J33" i="22"/>
  <c r="E33" i="22"/>
  <c r="J31" i="22"/>
  <c r="E30" i="22"/>
  <c r="J29" i="22"/>
  <c r="E28" i="22"/>
  <c r="J27" i="22"/>
  <c r="E26" i="22"/>
  <c r="J25" i="22"/>
  <c r="E24" i="22"/>
  <c r="J23" i="22"/>
  <c r="E22" i="22"/>
  <c r="J21" i="22"/>
  <c r="E20" i="22"/>
  <c r="J19" i="22"/>
  <c r="E18" i="22"/>
  <c r="J17" i="22"/>
  <c r="E16" i="22"/>
  <c r="J15" i="22"/>
  <c r="E14" i="22"/>
  <c r="J13" i="22"/>
  <c r="E12" i="22"/>
  <c r="J11" i="22"/>
  <c r="J41" i="32" l="1"/>
  <c r="J45" i="42" s="1"/>
  <c r="J47" i="31"/>
  <c r="J43" i="42" s="1"/>
  <c r="B9" i="35" s="1"/>
  <c r="J41" i="23"/>
  <c r="J45" i="38" s="1"/>
  <c r="J48" i="22"/>
  <c r="J43" i="23" s="1"/>
  <c r="J43" i="38" s="1"/>
  <c r="F8" i="35" s="1"/>
  <c r="J48" i="25"/>
  <c r="J43" i="26" s="1"/>
  <c r="J43" i="39" s="1"/>
  <c r="F9" i="35" s="1"/>
  <c r="J47" i="28"/>
  <c r="J43" i="41" s="1"/>
  <c r="B8" i="35" s="1"/>
  <c r="J42" i="25"/>
  <c r="J41" i="26"/>
  <c r="J45" i="39" s="1"/>
  <c r="J41" i="28"/>
  <c r="J41" i="29"/>
  <c r="J45" i="41" s="1"/>
  <c r="J42" i="22"/>
  <c r="J48" i="31"/>
  <c r="J44" i="42" s="1"/>
  <c r="J49" i="25"/>
  <c r="J44" i="39" s="1"/>
  <c r="J48" i="28"/>
  <c r="J44" i="41" s="1"/>
  <c r="J49" i="22"/>
  <c r="J41" i="31"/>
  <c r="J44" i="26" l="1"/>
  <c r="J45" i="32"/>
  <c r="J45" i="26"/>
  <c r="K43" i="39"/>
  <c r="J45" i="23"/>
  <c r="J44" i="23"/>
  <c r="J44" i="38"/>
  <c r="J47" i="38" s="1"/>
  <c r="F16" i="35" s="1"/>
  <c r="J44" i="32"/>
  <c r="J47" i="42"/>
  <c r="B17" i="35" s="1"/>
  <c r="J43" i="32"/>
  <c r="J45" i="29"/>
  <c r="J44" i="29"/>
  <c r="J47" i="41"/>
  <c r="B16" i="35" s="1"/>
  <c r="J43" i="29"/>
  <c r="E12" i="11"/>
  <c r="J40" i="20"/>
  <c r="G49" i="20" s="1"/>
  <c r="E40" i="20"/>
  <c r="J38" i="20"/>
  <c r="E38" i="20"/>
  <c r="J36" i="20"/>
  <c r="E36" i="20"/>
  <c r="J34" i="20"/>
  <c r="E34" i="20"/>
  <c r="J32" i="20"/>
  <c r="E32" i="20"/>
  <c r="J30" i="20"/>
  <c r="E30" i="20"/>
  <c r="J28" i="20"/>
  <c r="E28" i="20"/>
  <c r="J26" i="20"/>
  <c r="E26" i="20"/>
  <c r="J24" i="20"/>
  <c r="E24" i="20"/>
  <c r="J22" i="20"/>
  <c r="E22" i="20"/>
  <c r="J20" i="20"/>
  <c r="E20" i="20"/>
  <c r="J18" i="20"/>
  <c r="E18" i="20"/>
  <c r="J16" i="20"/>
  <c r="E16" i="20"/>
  <c r="J14" i="20"/>
  <c r="E14" i="20"/>
  <c r="J12" i="20"/>
  <c r="E12" i="20"/>
  <c r="J10" i="20"/>
  <c r="G50" i="19"/>
  <c r="E40" i="19"/>
  <c r="J38" i="19"/>
  <c r="E38" i="19"/>
  <c r="J36" i="19"/>
  <c r="E36" i="19"/>
  <c r="J34" i="19"/>
  <c r="E34" i="19"/>
  <c r="J32" i="19"/>
  <c r="E32" i="19"/>
  <c r="J30" i="19"/>
  <c r="E30" i="19"/>
  <c r="J28" i="19"/>
  <c r="E28" i="19"/>
  <c r="J26" i="19"/>
  <c r="E26" i="19"/>
  <c r="J24" i="19"/>
  <c r="E24" i="19"/>
  <c r="J22" i="19"/>
  <c r="E22" i="19"/>
  <c r="J20" i="19"/>
  <c r="E20" i="19"/>
  <c r="J18" i="19"/>
  <c r="E18" i="19"/>
  <c r="J16" i="19"/>
  <c r="E16" i="19"/>
  <c r="J14" i="19"/>
  <c r="E14" i="19"/>
  <c r="J12" i="19"/>
  <c r="E12" i="19"/>
  <c r="J46" i="32" l="1"/>
  <c r="J46" i="29"/>
  <c r="J46" i="23"/>
  <c r="J48" i="38"/>
  <c r="J47" i="39"/>
  <c r="G16" i="35"/>
  <c r="K43" i="42"/>
  <c r="J48" i="42"/>
  <c r="K48" i="42" s="1"/>
  <c r="C16" i="35"/>
  <c r="K43" i="41"/>
  <c r="J48" i="41"/>
  <c r="K48" i="41" s="1"/>
  <c r="C17" i="35"/>
  <c r="J47" i="19"/>
  <c r="J43" i="40" s="1"/>
  <c r="B7" i="35" s="1"/>
  <c r="J41" i="19"/>
  <c r="J41" i="20"/>
  <c r="J45" i="40" s="1"/>
  <c r="J48" i="19"/>
  <c r="J44" i="40" s="1"/>
  <c r="J40" i="11"/>
  <c r="J38" i="11"/>
  <c r="J36" i="11"/>
  <c r="J34" i="11"/>
  <c r="J32" i="11"/>
  <c r="J30" i="11"/>
  <c r="J28" i="11"/>
  <c r="J26" i="11"/>
  <c r="J24" i="11"/>
  <c r="J22" i="11"/>
  <c r="J20" i="11"/>
  <c r="J18" i="11"/>
  <c r="E40" i="11"/>
  <c r="E38" i="11"/>
  <c r="E36" i="11"/>
  <c r="E34" i="11"/>
  <c r="E32" i="11"/>
  <c r="E30" i="11"/>
  <c r="E28" i="11"/>
  <c r="E26" i="11"/>
  <c r="E24" i="11"/>
  <c r="E22" i="11"/>
  <c r="E20" i="11"/>
  <c r="E18" i="11"/>
  <c r="E16" i="11"/>
  <c r="E14" i="11"/>
  <c r="E41" i="1"/>
  <c r="E39" i="1"/>
  <c r="E37" i="1"/>
  <c r="E35" i="1"/>
  <c r="E30" i="1"/>
  <c r="E28" i="1"/>
  <c r="E26" i="1"/>
  <c r="E24" i="1"/>
  <c r="E22" i="1"/>
  <c r="E20" i="1"/>
  <c r="E18" i="1"/>
  <c r="E16" i="1"/>
  <c r="E14" i="1"/>
  <c r="E12" i="1"/>
  <c r="J13" i="1"/>
  <c r="J15" i="1"/>
  <c r="J17" i="1"/>
  <c r="J19" i="1"/>
  <c r="J21" i="1"/>
  <c r="J23" i="1"/>
  <c r="J25" i="1"/>
  <c r="J27" i="1"/>
  <c r="J29" i="1"/>
  <c r="J31" i="1"/>
  <c r="J33" i="1"/>
  <c r="J35" i="1"/>
  <c r="J37" i="1"/>
  <c r="J39" i="1"/>
  <c r="J41" i="1"/>
  <c r="K48" i="38" l="1"/>
  <c r="J49" i="38"/>
  <c r="J49" i="42"/>
  <c r="J49" i="41"/>
  <c r="J48" i="39"/>
  <c r="K48" i="39" s="1"/>
  <c r="J49" i="39" s="1"/>
  <c r="F17" i="35"/>
  <c r="J45" i="20"/>
  <c r="J44" i="20"/>
  <c r="J43" i="20"/>
  <c r="J42" i="1"/>
  <c r="J49" i="1"/>
  <c r="J44" i="37" s="1"/>
  <c r="J48" i="1"/>
  <c r="J43" i="37" s="1"/>
  <c r="F7" i="35" s="1"/>
  <c r="J41" i="11"/>
  <c r="J45" i="37" s="1"/>
  <c r="J47" i="40" l="1"/>
  <c r="B15" i="35" s="1"/>
  <c r="C15" i="35" s="1"/>
  <c r="J45" i="11"/>
  <c r="J44" i="11"/>
  <c r="J47" i="37"/>
  <c r="F15" i="35" s="1"/>
  <c r="J43" i="11"/>
  <c r="K43" i="40"/>
  <c r="B10" i="35"/>
  <c r="J46" i="26"/>
  <c r="G17" i="35" s="1"/>
  <c r="J46" i="20"/>
  <c r="G51" i="1"/>
  <c r="G49" i="11"/>
  <c r="J46" i="11" l="1"/>
  <c r="B18" i="35"/>
  <c r="B19" i="35" s="1"/>
  <c r="J48" i="40"/>
  <c r="K48" i="40" s="1"/>
  <c r="J49" i="40" s="1"/>
  <c r="F10" i="35"/>
  <c r="K43" i="37"/>
  <c r="J48" i="37"/>
  <c r="K48" i="37" s="1"/>
  <c r="F18" i="35"/>
  <c r="B24" i="35" s="1"/>
  <c r="B23" i="35" l="1"/>
  <c r="B25" i="35"/>
  <c r="B27" i="35" s="1"/>
  <c r="J49" i="37"/>
  <c r="F19" i="35"/>
  <c r="G15" i="35"/>
  <c r="B28" i="35" l="1"/>
  <c r="F23" i="35" s="1"/>
  <c r="F26" i="35" s="1"/>
  <c r="F30" i="35" s="1"/>
  <c r="F31" i="35" l="1"/>
  <c r="F32" i="35" s="1"/>
  <c r="F33" i="35" l="1"/>
  <c r="F34" i="35" s="1"/>
</calcChain>
</file>

<file path=xl/sharedStrings.xml><?xml version="1.0" encoding="utf-8"?>
<sst xmlns="http://schemas.openxmlformats.org/spreadsheetml/2006/main" count="2742" uniqueCount="467">
  <si>
    <t xml:space="preserve">           </t>
  </si>
  <si>
    <t xml:space="preserve">Odometer - </t>
  </si>
  <si>
    <t>Odometer -</t>
  </si>
  <si>
    <t xml:space="preserve">Odomter - </t>
  </si>
  <si>
    <t>Odometer-</t>
  </si>
  <si>
    <t xml:space="preserve">Odometer-  </t>
  </si>
  <si>
    <t>Fill Tank Completely &amp; Record Odometer</t>
  </si>
  <si>
    <t>Tank #1</t>
  </si>
  <si>
    <t>Tank #2</t>
  </si>
  <si>
    <t xml:space="preserve"> MPG W/Out Xp3</t>
  </si>
  <si>
    <t>MPG With Xp3</t>
  </si>
  <si>
    <t>Tank #3</t>
  </si>
  <si>
    <t xml:space="preserve">Tank #4 </t>
  </si>
  <si>
    <t>Tank #5</t>
  </si>
  <si>
    <t>Tank #6</t>
  </si>
  <si>
    <t>Tank #7</t>
  </si>
  <si>
    <t>Tank #8</t>
  </si>
  <si>
    <t>Tank #9</t>
  </si>
  <si>
    <t>Tank #10</t>
  </si>
  <si>
    <t>Starting Tank</t>
  </si>
  <si>
    <t>-----------------</t>
  </si>
  <si>
    <t xml:space="preserve">Odometer- </t>
  </si>
  <si>
    <t xml:space="preserve">                    </t>
  </si>
  <si>
    <t>-------------------</t>
  </si>
  <si>
    <t xml:space="preserve">                                                               </t>
  </si>
  <si>
    <t>X</t>
  </si>
  <si>
    <r>
      <t xml:space="preserve">                   </t>
    </r>
    <r>
      <rPr>
        <b/>
        <sz val="11"/>
        <rFont val="Calibri"/>
        <family val="2"/>
        <scheme val="minor"/>
      </rPr>
      <t xml:space="preserve">               Tanks #11 - #15 Treated With Xp3</t>
    </r>
  </si>
  <si>
    <t xml:space="preserve">  Started Using Xp3 Tank #11</t>
  </si>
  <si>
    <t>Tank #10):  (Final Tank Without Xp3)</t>
  </si>
  <si>
    <t>Tank #9:   (Without Xp3)</t>
  </si>
  <si>
    <t>Tank #8:   (Without Xp3)</t>
  </si>
  <si>
    <t>Tank #7:   (Without Xp3)</t>
  </si>
  <si>
    <t>Tank #6:   (Without Xp3)</t>
  </si>
  <si>
    <t>Tank #5:  (Without Xp3)</t>
  </si>
  <si>
    <t>Tank #4:  (Without Xp3)</t>
  </si>
  <si>
    <t>Tank #3:  (Without Xp3)</t>
  </si>
  <si>
    <t>Tank #2:  (Without Xp3)</t>
  </si>
  <si>
    <r>
      <t xml:space="preserve">Tank #1: 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(Without Xp3)</t>
    </r>
  </si>
  <si>
    <t xml:space="preserve">Tank #16: (Treated With Xp3) </t>
  </si>
  <si>
    <t xml:space="preserve">Tank #17: (Treated With Xp3) </t>
  </si>
  <si>
    <t xml:space="preserve">Tank #18: (Treated With Xp3) </t>
  </si>
  <si>
    <t xml:space="preserve">Tank #19: (Treated With Xp3) </t>
  </si>
  <si>
    <t xml:space="preserve">Tank #20: (Treated With Xp3) </t>
  </si>
  <si>
    <t xml:space="preserve">Tank #21: (Treated With Xp3) </t>
  </si>
  <si>
    <t xml:space="preserve">Tank #22: (Treated With Xp3) </t>
  </si>
  <si>
    <t xml:space="preserve">Tank #23: (Treated With Xp3) </t>
  </si>
  <si>
    <t xml:space="preserve">Tank #24: (Treated With Xp3) </t>
  </si>
  <si>
    <t xml:space="preserve">Tank #25: (Treated With Xp3) </t>
  </si>
  <si>
    <t xml:space="preserve">Tank #26: (Treated With Xp3) </t>
  </si>
  <si>
    <t xml:space="preserve">Tank #27: (Treated With Xp3) </t>
  </si>
  <si>
    <t xml:space="preserve">Tank #28: (Treated With Xp3) </t>
  </si>
  <si>
    <t xml:space="preserve">Tank #29: (Treated With Xp3) </t>
  </si>
  <si>
    <t xml:space="preserve">Tank #30: (Treated With Xp3) </t>
  </si>
  <si>
    <t>Tank #11:   (Started Treating With Xp3)</t>
  </si>
  <si>
    <t>Tank #15):  (Treated With Xp3)</t>
  </si>
  <si>
    <t>Tank #14:   (Treated With Xp3)</t>
  </si>
  <si>
    <t>Tank #13:   (Treated With Xp3)</t>
  </si>
  <si>
    <t>Tank #12:   (Treated With Xp3)</t>
  </si>
  <si>
    <t>Tank #11</t>
  </si>
  <si>
    <t>Tank #12</t>
  </si>
  <si>
    <t>Tank #13</t>
  </si>
  <si>
    <t>Tank #14</t>
  </si>
  <si>
    <t>Tank #15</t>
  </si>
  <si>
    <t>Tank #16</t>
  </si>
  <si>
    <t xml:space="preserve">Tank #17 </t>
  </si>
  <si>
    <t>Tank #18</t>
  </si>
  <si>
    <t>Tank #19</t>
  </si>
  <si>
    <t>Tank #20</t>
  </si>
  <si>
    <t>Tank #21</t>
  </si>
  <si>
    <t>Tank #22</t>
  </si>
  <si>
    <t>Tank #23</t>
  </si>
  <si>
    <t>Tank #24</t>
  </si>
  <si>
    <t>Tank #25</t>
  </si>
  <si>
    <t>Tank #26</t>
  </si>
  <si>
    <t>Tank #27</t>
  </si>
  <si>
    <t xml:space="preserve">Tank #28 </t>
  </si>
  <si>
    <t xml:space="preserve">Tank #29 </t>
  </si>
  <si>
    <t>Tank #30</t>
  </si>
  <si>
    <t xml:space="preserve"> </t>
  </si>
  <si>
    <t xml:space="preserve">                                    Tanks 1-10 Without Xp3</t>
  </si>
  <si>
    <t xml:space="preserve">   Place Your Company Logo Or Fuel Direct Logo Here</t>
  </si>
  <si>
    <t>Tank #31</t>
  </si>
  <si>
    <r>
      <t xml:space="preserve">                                             </t>
    </r>
    <r>
      <rPr>
        <b/>
        <sz val="11"/>
        <rFont val="Calibri"/>
        <family val="2"/>
        <scheme val="minor"/>
      </rPr>
      <t>Tanks #16-#31 With Xp3</t>
    </r>
  </si>
  <si>
    <r>
      <t xml:space="preserve">                         </t>
    </r>
    <r>
      <rPr>
        <b/>
        <sz val="11"/>
        <rFont val="Calibri"/>
        <family val="2"/>
        <scheme val="minor"/>
      </rPr>
      <t xml:space="preserve"> Tanks #16 - #31 Were Treated With Xp3      </t>
    </r>
  </si>
  <si>
    <t>Tank #32 (Treated With Xp3)</t>
  </si>
  <si>
    <t>Tank #33 (Treated With Xp3)</t>
  </si>
  <si>
    <t>Tank #34 (Treated With Xp3)</t>
  </si>
  <si>
    <t>Tank #35 (Treated With Xp3)</t>
  </si>
  <si>
    <t>Tank #36 (Treated With Xp3)</t>
  </si>
  <si>
    <t>Tank #37 (Treated With Xp3)</t>
  </si>
  <si>
    <t>Tank #38 (Treated With Xp3)</t>
  </si>
  <si>
    <t>Tank #39 (Treated With Xp3)</t>
  </si>
  <si>
    <t>Tank #40 (Treated With Xp3)</t>
  </si>
  <si>
    <t>Tank #41 (Treated With Xp3)</t>
  </si>
  <si>
    <t>Tank #42 (Treated With Xp3)</t>
  </si>
  <si>
    <t>Tank #43 (Treated With Xp3)</t>
  </si>
  <si>
    <t>Tank #44 (Treated With Xp3)</t>
  </si>
  <si>
    <t>Tank #45 (Treated With Xp3)</t>
  </si>
  <si>
    <t>Tank #46 (Treated With Xp3)</t>
  </si>
  <si>
    <t>Tank #47 (Treated With Xp3)</t>
  </si>
  <si>
    <t xml:space="preserve"> MPG With Xp3</t>
  </si>
  <si>
    <t>Tank #33</t>
  </si>
  <si>
    <t>Tank #32</t>
  </si>
  <si>
    <t>Tank #34</t>
  </si>
  <si>
    <t>Tank #35</t>
  </si>
  <si>
    <t>Tank #36</t>
  </si>
  <si>
    <t>Tank #37</t>
  </si>
  <si>
    <t>Tank #38</t>
  </si>
  <si>
    <t>Tank #39</t>
  </si>
  <si>
    <t>Tank #40</t>
  </si>
  <si>
    <t>Tank #41</t>
  </si>
  <si>
    <t>Tank #42</t>
  </si>
  <si>
    <t>Tank #43</t>
  </si>
  <si>
    <t>Tank #44</t>
  </si>
  <si>
    <t>Tank #45</t>
  </si>
  <si>
    <t>Tank #46</t>
  </si>
  <si>
    <t>Tank #47</t>
  </si>
  <si>
    <t xml:space="preserve">Tank #48: (Treated With Xp3) </t>
  </si>
  <si>
    <t xml:space="preserve">Tank #49: (Treated With Xp3) </t>
  </si>
  <si>
    <t xml:space="preserve">Tank #50: (Treated With Xp3) </t>
  </si>
  <si>
    <t xml:space="preserve">Tank #51: (Treated With Xp3) </t>
  </si>
  <si>
    <t xml:space="preserve">Tank #52: (Treated With Xp3) </t>
  </si>
  <si>
    <t xml:space="preserve">Tank #53: (Treated With Xp3) </t>
  </si>
  <si>
    <t xml:space="preserve">Tank #54: (Treated With Xp3) </t>
  </si>
  <si>
    <t xml:space="preserve">Tank #55: (Treated With Xp3) </t>
  </si>
  <si>
    <t xml:space="preserve">Tank #56: (Treated With Xp3) </t>
  </si>
  <si>
    <t xml:space="preserve">Tank #57: (Treated With Xp3) </t>
  </si>
  <si>
    <t xml:space="preserve">Tank #58: (Treated With Xp3) </t>
  </si>
  <si>
    <t xml:space="preserve">Tank #59: (Treated With Xp3) </t>
  </si>
  <si>
    <t xml:space="preserve">Tank #60: (Treated With Xp3) </t>
  </si>
  <si>
    <t xml:space="preserve">Tank #61: (Treated With Xp3) </t>
  </si>
  <si>
    <t xml:space="preserve">Tank #62: (Treated With Xp3) </t>
  </si>
  <si>
    <t>Tank #48</t>
  </si>
  <si>
    <t>Tank #49</t>
  </si>
  <si>
    <t>Tank #50</t>
  </si>
  <si>
    <t>Tank #51</t>
  </si>
  <si>
    <t>Tank #52</t>
  </si>
  <si>
    <t>Tank #53</t>
  </si>
  <si>
    <t>Tank #54</t>
  </si>
  <si>
    <t>Tank #55</t>
  </si>
  <si>
    <t>Tank #56</t>
  </si>
  <si>
    <t>Tank #57</t>
  </si>
  <si>
    <t>Tank #58</t>
  </si>
  <si>
    <t>Tank #59</t>
  </si>
  <si>
    <t xml:space="preserve">Tank #60 </t>
  </si>
  <si>
    <t>Tank #61</t>
  </si>
  <si>
    <t>Tank #62</t>
  </si>
  <si>
    <t>Tank #63</t>
  </si>
  <si>
    <r>
      <t xml:space="preserve">                                   </t>
    </r>
    <r>
      <rPr>
        <b/>
        <sz val="12"/>
        <color rgb="FFFF0000"/>
        <rFont val="Calibri"/>
        <family val="2"/>
        <scheme val="minor"/>
      </rPr>
      <t>Average MPG Tanks #1- #11 Without Xp3:</t>
    </r>
  </si>
  <si>
    <t xml:space="preserve">         </t>
  </si>
  <si>
    <t>Place Your Company Logo Or Fuel Direct Logo Here</t>
  </si>
  <si>
    <t xml:space="preserve">                         Average MPG Tanks #12- #31 Treated With Xp3:</t>
  </si>
  <si>
    <t xml:space="preserve"> MPG</t>
  </si>
  <si>
    <t>MPG</t>
  </si>
  <si>
    <r>
      <t xml:space="preserve">                                                          </t>
    </r>
    <r>
      <rPr>
        <b/>
        <sz val="12"/>
        <color rgb="FFFF0000"/>
        <rFont val="Calibri"/>
        <family val="2"/>
        <scheme val="minor"/>
      </rPr>
      <t>Average MPG Tanks #1- #11:</t>
    </r>
  </si>
  <si>
    <t xml:space="preserve">                                                        Average MPG Tanks #12- #31:</t>
  </si>
  <si>
    <r>
      <t xml:space="preserve">  </t>
    </r>
    <r>
      <rPr>
        <b/>
        <sz val="11"/>
        <rFont val="Calibri"/>
        <family val="2"/>
        <scheme val="minor"/>
      </rPr>
      <t xml:space="preserve">                      </t>
    </r>
  </si>
  <si>
    <t xml:space="preserve">                                 </t>
  </si>
  <si>
    <t xml:space="preserve">                                                                                                                </t>
  </si>
  <si>
    <t>Tank #10):  (Without Xp3)</t>
  </si>
  <si>
    <t>Tank #11:   (Without Xp3)</t>
  </si>
  <si>
    <t>Tank #12:   (Without Xp3)</t>
  </si>
  <si>
    <t>Tank #13:   (Without Xp3)</t>
  </si>
  <si>
    <t>Tank #14:   (Without Xp3)</t>
  </si>
  <si>
    <t>Tank #15):  (Without Xp3)</t>
  </si>
  <si>
    <t>Tank #16: (Without Xp3)</t>
  </si>
  <si>
    <t>Tank #17: (Without Xp3)</t>
  </si>
  <si>
    <t>Tank #18: (Without Xp3)</t>
  </si>
  <si>
    <t>Tank #19: (Without Xp3)</t>
  </si>
  <si>
    <t>Tank #20: (Without Xp3)</t>
  </si>
  <si>
    <t>Tank #21: (Without Xp3)</t>
  </si>
  <si>
    <t>Tank #22: (Without Xp3)</t>
  </si>
  <si>
    <t>Tank #23: (Without Xp3)</t>
  </si>
  <si>
    <t>Tank #24:  (Without Xp3)</t>
  </si>
  <si>
    <t>Tank #25: (Without Xp3)</t>
  </si>
  <si>
    <t>Tank #26: (Without Xp3)</t>
  </si>
  <si>
    <t>Tank #27: (Without Xp3)</t>
  </si>
  <si>
    <t>Tank #28: (Without Xp3)</t>
  </si>
  <si>
    <t>Tank #29: (Without Xp3)</t>
  </si>
  <si>
    <t>Tank #30: (Without Xp3)</t>
  </si>
  <si>
    <t>Tank #31: (Without Xp3)</t>
  </si>
  <si>
    <t xml:space="preserve">                                                                                                 </t>
  </si>
  <si>
    <r>
      <t xml:space="preserve">  </t>
    </r>
    <r>
      <rPr>
        <b/>
        <sz val="11"/>
        <rFont val="Calibri"/>
        <family val="2"/>
        <scheme val="minor"/>
      </rPr>
      <t xml:space="preserve">                     </t>
    </r>
  </si>
  <si>
    <t xml:space="preserve">Tank #32:  (Without Xp3) </t>
  </si>
  <si>
    <t xml:space="preserve">Tank #33:  (Without Xp3) </t>
  </si>
  <si>
    <t>Tank #34:  (Without Xp3)</t>
  </si>
  <si>
    <t xml:space="preserve">Tank #35:  (Without Xp3) </t>
  </si>
  <si>
    <t xml:space="preserve">Tank #36:  (Without Xp3)  </t>
  </si>
  <si>
    <t xml:space="preserve">Tank #37:  (Without Xp3)   </t>
  </si>
  <si>
    <t xml:space="preserve">Tank #38:  (Without Xp3)   </t>
  </si>
  <si>
    <t xml:space="preserve">Tank #39:  (Without Xp3)   </t>
  </si>
  <si>
    <t xml:space="preserve">Tank #40:  (Without Xp3)   </t>
  </si>
  <si>
    <t xml:space="preserve">Tank #41:  (Without Xp3)   </t>
  </si>
  <si>
    <t xml:space="preserve">Tank #42:  (Without Xp3)   </t>
  </si>
  <si>
    <t xml:space="preserve">Tank #43:  (Without Xp3)  </t>
  </si>
  <si>
    <t xml:space="preserve">Tank #44:  (Without Xp3)  </t>
  </si>
  <si>
    <t xml:space="preserve">Tank #45:  (Without Xp3)   </t>
  </si>
  <si>
    <t xml:space="preserve">Tank #46:  (Without Xp3)   </t>
  </si>
  <si>
    <t xml:space="preserve">Tank #47:  (Without Xp3)   </t>
  </si>
  <si>
    <t xml:space="preserve">Tank #48:  (Without Xp3)   </t>
  </si>
  <si>
    <t xml:space="preserve">Tank #49:  (Without Xp3)  </t>
  </si>
  <si>
    <t xml:space="preserve">Tank #50:  (Without Xp3)  </t>
  </si>
  <si>
    <t xml:space="preserve">Tank #51:  (Without Xp3) </t>
  </si>
  <si>
    <t xml:space="preserve">Tank #52:  (Without Xp3)  </t>
  </si>
  <si>
    <t xml:space="preserve">Tank #53:  (Without Xp3)  </t>
  </si>
  <si>
    <t xml:space="preserve">Tank #54:  (Without Xp3)  </t>
  </si>
  <si>
    <t xml:space="preserve">Tank #55:  (Without Xp3)  </t>
  </si>
  <si>
    <t xml:space="preserve">Tank #57:  (Without Xp3)  </t>
  </si>
  <si>
    <t xml:space="preserve">Tank #58:   (Without Xp3) </t>
  </si>
  <si>
    <t xml:space="preserve">Tank #59:   (Without Xp3) </t>
  </si>
  <si>
    <t xml:space="preserve">Tank #56:  (Without Xp3) </t>
  </si>
  <si>
    <t xml:space="preserve">Tank #60:  (Without Xp3)  </t>
  </si>
  <si>
    <t xml:space="preserve">Tank #61:  (Without Xp3) </t>
  </si>
  <si>
    <t xml:space="preserve">Tank #62:  (Without Xp3)  </t>
  </si>
  <si>
    <t xml:space="preserve">Tank #63:  (Without Xp3) </t>
  </si>
  <si>
    <r>
      <t xml:space="preserve">                                     </t>
    </r>
    <r>
      <rPr>
        <b/>
        <sz val="11"/>
        <rFont val="Calibri"/>
        <family val="2"/>
        <scheme val="minor"/>
      </rPr>
      <t>Tanks #16 Thru #31 Without Xp3</t>
    </r>
  </si>
  <si>
    <t xml:space="preserve">                             Tanks #1 Thru #15 Without Xp3</t>
  </si>
  <si>
    <t xml:space="preserve">Tank #63: (Treated With Xp3) </t>
  </si>
  <si>
    <t xml:space="preserve">Tank #31: (Treated With Xp3) </t>
  </si>
  <si>
    <r>
      <t xml:space="preserve">                                     </t>
    </r>
    <r>
      <rPr>
        <b/>
        <sz val="11"/>
        <color rgb="FFFF0000"/>
        <rFont val="Calibri"/>
        <family val="2"/>
        <scheme val="minor"/>
      </rPr>
      <t xml:space="preserve">                           Average MPG Tank #32 Thru Tank #63:</t>
    </r>
  </si>
  <si>
    <r>
      <t xml:space="preserve">                                                 </t>
    </r>
    <r>
      <rPr>
        <b/>
        <sz val="11"/>
        <color rgb="FFFF0000"/>
        <rFont val="Calibri"/>
        <family val="2"/>
        <scheme val="minor"/>
      </rPr>
      <t xml:space="preserve">                          Average MPG Tanks #1 Thru #11:</t>
    </r>
  </si>
  <si>
    <t xml:space="preserve">                                                                                         Summary of MPG Results</t>
  </si>
  <si>
    <r>
      <t xml:space="preserve">                         </t>
    </r>
    <r>
      <rPr>
        <b/>
        <sz val="11"/>
        <color rgb="FFFF0000"/>
        <rFont val="Calibri"/>
        <family val="2"/>
        <scheme val="minor"/>
      </rPr>
      <t xml:space="preserve">                                                Average MPG Tanks #12 Thru #31:</t>
    </r>
  </si>
  <si>
    <r>
      <t xml:space="preserve">                                </t>
    </r>
    <r>
      <rPr>
        <b/>
        <sz val="11"/>
        <color rgb="FF006600"/>
        <rFont val="Calibri"/>
        <family val="2"/>
        <scheme val="minor"/>
      </rPr>
      <t xml:space="preserve">                </t>
    </r>
    <r>
      <rPr>
        <b/>
        <sz val="11"/>
        <color rgb="FFFF0000"/>
        <rFont val="Calibri"/>
        <family val="2"/>
        <scheme val="minor"/>
      </rPr>
      <t xml:space="preserve">                         Average MPG Tanks #32 Thru #63:</t>
    </r>
  </si>
  <si>
    <r>
      <t xml:space="preserve">                        </t>
    </r>
    <r>
      <rPr>
        <b/>
        <sz val="11"/>
        <color rgb="FF006600"/>
        <rFont val="Calibri"/>
        <family val="2"/>
        <scheme val="minor"/>
      </rPr>
      <t xml:space="preserve">                                     </t>
    </r>
    <r>
      <rPr>
        <b/>
        <sz val="11"/>
        <color rgb="FFFF0000"/>
        <rFont val="Calibri"/>
        <family val="2"/>
        <scheme val="minor"/>
      </rPr>
      <t xml:space="preserve">            Average MPG Tanks #12 Thru #63:</t>
    </r>
  </si>
  <si>
    <t xml:space="preserve">                           Average MPG Tank #32 Thru Tank #63 Treated With Xp3:</t>
  </si>
  <si>
    <r>
      <t xml:space="preserve">                                                      </t>
    </r>
    <r>
      <rPr>
        <b/>
        <sz val="11"/>
        <color rgb="FFFF0000"/>
        <rFont val="Calibri"/>
        <family val="2"/>
        <scheme val="minor"/>
      </rPr>
      <t xml:space="preserve">   Average MPG Tanks #1- #11 Without Xp3:</t>
    </r>
  </si>
  <si>
    <r>
      <t xml:space="preserve">                                    </t>
    </r>
    <r>
      <rPr>
        <b/>
        <sz val="11"/>
        <color rgb="FF006600"/>
        <rFont val="Calibri"/>
        <family val="2"/>
        <scheme val="minor"/>
      </rPr>
      <t>Average MPG Tanks #12 Thru #31 Treated With Xp3:</t>
    </r>
  </si>
  <si>
    <r>
      <t xml:space="preserve">                                </t>
    </r>
    <r>
      <rPr>
        <b/>
        <sz val="11"/>
        <color rgb="FF006600"/>
        <rFont val="Calibri"/>
        <family val="2"/>
        <scheme val="minor"/>
      </rPr>
      <t xml:space="preserve">    Average MPG Tanks #32 Thru #63 Treated With Xp3:</t>
    </r>
  </si>
  <si>
    <r>
      <t xml:space="preserve">                        </t>
    </r>
    <r>
      <rPr>
        <b/>
        <sz val="11"/>
        <color rgb="FF006600"/>
        <rFont val="Calibri"/>
        <family val="2"/>
        <scheme val="minor"/>
      </rPr>
      <t xml:space="preserve"> Total Average MPG Tanks #12 Thru #63 Treated With Xp3:</t>
    </r>
  </si>
  <si>
    <r>
      <t xml:space="preserve">                             </t>
    </r>
    <r>
      <rPr>
        <b/>
        <sz val="11"/>
        <color rgb="FF006600"/>
        <rFont val="Calibri"/>
        <family val="2"/>
        <scheme val="minor"/>
      </rPr>
      <t>Total Percentage Of Overall Increase In MPG With Xp3:</t>
    </r>
  </si>
  <si>
    <t>Non-Trial Vehicles Tanks 1-11 Without Xp3</t>
  </si>
  <si>
    <t>Trial Vehicles Tanks 1-11 Without Xp3</t>
  </si>
  <si>
    <t>Non-Trial Vehicles MPG Without Xp3</t>
  </si>
  <si>
    <t>Average MPG</t>
  </si>
  <si>
    <t>Trial Vehicles MPG Without Xp3:</t>
  </si>
  <si>
    <r>
      <t>MPG Incr./Decr.</t>
    </r>
    <r>
      <rPr>
        <b/>
        <u/>
        <sz val="11"/>
        <color theme="9" tint="-0.499984740745262"/>
        <rFont val="Calibri"/>
        <family val="2"/>
        <scheme val="minor"/>
      </rPr>
      <t>Tanks 1-11</t>
    </r>
  </si>
  <si>
    <t>Trial Vehicles MPG With Xp3:</t>
  </si>
  <si>
    <r>
      <t xml:space="preserve">MPG Incr./Decr. </t>
    </r>
    <r>
      <rPr>
        <b/>
        <u/>
        <sz val="11"/>
        <color theme="7" tint="-0.249977111117893"/>
        <rFont val="Calibri"/>
        <family val="2"/>
        <scheme val="minor"/>
      </rPr>
      <t>Tanks 1-11</t>
    </r>
  </si>
  <si>
    <t>Percentage Of Increase In MPG With Xp3</t>
  </si>
  <si>
    <t>Gallons Of Fuel Saved By Using Xp3</t>
  </si>
  <si>
    <t>Total Cost Of Fuel Per Gallon</t>
  </si>
  <si>
    <t>Total Annual Gross Fleet Fuel Savings</t>
  </si>
  <si>
    <t>Total Annual Cost Of Xp3</t>
  </si>
  <si>
    <t>Net Annual Fleet Savings</t>
  </si>
  <si>
    <t>TFL-1A</t>
  </si>
  <si>
    <t>TFL-3B</t>
  </si>
  <si>
    <t>NTFL-3B</t>
  </si>
  <si>
    <t>NTFL-3A</t>
  </si>
  <si>
    <t>TFL-1B</t>
  </si>
  <si>
    <t>TFL-2A</t>
  </si>
  <si>
    <t>TFL-2B</t>
  </si>
  <si>
    <t>TFL-3A</t>
  </si>
  <si>
    <t>NTFL-1A</t>
  </si>
  <si>
    <t>NTFL-1B</t>
  </si>
  <si>
    <t>NTFL-2A</t>
  </si>
  <si>
    <t>NTFL-2B</t>
  </si>
  <si>
    <t>Gal. Filled</t>
  </si>
  <si>
    <t>Percentage Of Increase In MPG By Using Xp3</t>
  </si>
  <si>
    <t xml:space="preserve">Xp3 Trial Savings Summary </t>
  </si>
  <si>
    <r>
      <t>Formula:(</t>
    </r>
    <r>
      <rPr>
        <b/>
        <sz val="11"/>
        <color rgb="FF7030A0"/>
        <rFont val="Tahoma"/>
        <family val="2"/>
      </rPr>
      <t>Purple Cell</t>
    </r>
    <r>
      <rPr>
        <sz val="11"/>
        <color theme="1"/>
        <rFont val="Tahoma"/>
        <family val="2"/>
      </rPr>
      <t>) +/- (</t>
    </r>
    <r>
      <rPr>
        <b/>
        <sz val="11"/>
        <color rgb="FF7030A0"/>
        <rFont val="Tahoma"/>
        <family val="2"/>
      </rPr>
      <t>Purple Cell</t>
    </r>
    <r>
      <rPr>
        <b/>
        <sz val="11"/>
        <color theme="7" tint="-0.249977111117893"/>
        <rFont val="Tahoma"/>
        <family val="2"/>
      </rPr>
      <t xml:space="preserve"> </t>
    </r>
    <r>
      <rPr>
        <sz val="11"/>
        <color theme="1"/>
        <rFont val="Tahoma"/>
        <family val="2"/>
      </rPr>
      <t>*</t>
    </r>
    <r>
      <rPr>
        <b/>
        <sz val="11"/>
        <color theme="1"/>
        <rFont val="Tahoma"/>
        <family val="2"/>
      </rPr>
      <t xml:space="preserve"> </t>
    </r>
    <r>
      <rPr>
        <b/>
        <sz val="11"/>
        <color rgb="FFFF0000"/>
        <rFont val="Tahoma"/>
        <family val="2"/>
      </rPr>
      <t>Red Cell</t>
    </r>
    <r>
      <rPr>
        <sz val="11"/>
        <color theme="1"/>
        <rFont val="Tahoma"/>
        <family val="2"/>
      </rPr>
      <t xml:space="preserve">) </t>
    </r>
  </si>
  <si>
    <t>Tank #64 (Treated With Xp3)</t>
  </si>
  <si>
    <t>Tank #65 (Treated With Xp3)</t>
  </si>
  <si>
    <t>Tank #66 (Treated With Xp3)</t>
  </si>
  <si>
    <t>Tank #67 (Treated With Xp3)</t>
  </si>
  <si>
    <t>Tank #68 (Treated With Xp3)</t>
  </si>
  <si>
    <t>Tank #69 (Treated With Xp3)</t>
  </si>
  <si>
    <t>Tank #70 (Treated With Xp3)</t>
  </si>
  <si>
    <t>Tank #71 (Treated With Xp3)</t>
  </si>
  <si>
    <t>Tank #72 (Treated With Xp3)</t>
  </si>
  <si>
    <t>Tank #73 (Treated With Xp3)</t>
  </si>
  <si>
    <t>Tank #74 (Treated With Xp3)</t>
  </si>
  <si>
    <t>Tank #75 (Treated With Xp3)</t>
  </si>
  <si>
    <t>Tank #76 (Treated With Xp3)</t>
  </si>
  <si>
    <t>Tank #77 (Treated With Xp3)</t>
  </si>
  <si>
    <t>Tank #78 (Treated With Xp3)</t>
  </si>
  <si>
    <t>Tank #79 (Treated With Xp3)</t>
  </si>
  <si>
    <t xml:space="preserve">Tank #80: (Treated With Xp3) </t>
  </si>
  <si>
    <t xml:space="preserve">Tank #81: (Treated With Xp3) </t>
  </si>
  <si>
    <t xml:space="preserve">Tank #82: (Treated With Xp3) </t>
  </si>
  <si>
    <t xml:space="preserve">Tank #83: (Treated With Xp3) </t>
  </si>
  <si>
    <t xml:space="preserve">Tank #84: (Treated With Xp3) </t>
  </si>
  <si>
    <t xml:space="preserve">Tank #85: (Treated With Xp3) </t>
  </si>
  <si>
    <t xml:space="preserve">Tank #86: (Treated With Xp3) </t>
  </si>
  <si>
    <t xml:space="preserve">Tank #87: (Treated With Xp3) </t>
  </si>
  <si>
    <t xml:space="preserve">Tank #88: (Treated With Xp3) </t>
  </si>
  <si>
    <t xml:space="preserve">Tank #89: (Treated With Xp3) </t>
  </si>
  <si>
    <t xml:space="preserve">Tank #90: (Treated With Xp3) </t>
  </si>
  <si>
    <t xml:space="preserve">Tank #91: (Treated With Xp3) </t>
  </si>
  <si>
    <t xml:space="preserve">Tank #92: (Treated With Xp3) </t>
  </si>
  <si>
    <t xml:space="preserve">Tank #93: (Treated With Xp3) </t>
  </si>
  <si>
    <t xml:space="preserve">Tank #94: (Treated With Xp3) </t>
  </si>
  <si>
    <t>TFL-1C</t>
  </si>
  <si>
    <t>Tank #64</t>
  </si>
  <si>
    <t>Tank #65</t>
  </si>
  <si>
    <t>Tank #66</t>
  </si>
  <si>
    <t>Tank #67</t>
  </si>
  <si>
    <t>Tank #68</t>
  </si>
  <si>
    <t>Tank #69</t>
  </si>
  <si>
    <t>Tank #70</t>
  </si>
  <si>
    <t>Tank #71</t>
  </si>
  <si>
    <t>Tank #80</t>
  </si>
  <si>
    <t>Fuel Gal.</t>
  </si>
  <si>
    <t xml:space="preserve">Fuel Gal.- </t>
  </si>
  <si>
    <t>Tank #81</t>
  </si>
  <si>
    <t xml:space="preserve">Fuel Gal. - </t>
  </si>
  <si>
    <t>Tank #82</t>
  </si>
  <si>
    <t>Tank #83</t>
  </si>
  <si>
    <t>Tank #84</t>
  </si>
  <si>
    <t>Tank #85</t>
  </si>
  <si>
    <t>Tank #86</t>
  </si>
  <si>
    <t>Tank #87</t>
  </si>
  <si>
    <t>Tank #72</t>
  </si>
  <si>
    <t>Tank #88</t>
  </si>
  <si>
    <t>Tank #73</t>
  </si>
  <si>
    <t>Tank #89</t>
  </si>
  <si>
    <t>Tank #74</t>
  </si>
  <si>
    <t>Tank #90</t>
  </si>
  <si>
    <t>Tank #75</t>
  </si>
  <si>
    <t>Tank #91</t>
  </si>
  <si>
    <t>Tank #76</t>
  </si>
  <si>
    <t xml:space="preserve">Tank #92 </t>
  </si>
  <si>
    <t>Tank #77</t>
  </si>
  <si>
    <t>Tank #93</t>
  </si>
  <si>
    <t>Tank #78</t>
  </si>
  <si>
    <t>Tank #94</t>
  </si>
  <si>
    <t>Tank #79</t>
  </si>
  <si>
    <t xml:space="preserve">Tank #95: (Final Tank Treated With Xp3) </t>
  </si>
  <si>
    <t>Tank #95</t>
  </si>
  <si>
    <r>
      <t xml:space="preserve">                      </t>
    </r>
    <r>
      <rPr>
        <b/>
        <sz val="11"/>
        <color rgb="FF006600"/>
        <rFont val="Calibri"/>
        <family val="2"/>
        <scheme val="minor"/>
      </rPr>
      <t xml:space="preserve">     Average MPG Tank #64 Thru Tank #95 Treated With Xp3:</t>
    </r>
  </si>
  <si>
    <r>
      <t xml:space="preserve">                                  </t>
    </r>
    <r>
      <rPr>
        <b/>
        <sz val="11"/>
        <color rgb="FF006600"/>
        <rFont val="Calibri"/>
        <family val="2"/>
        <scheme val="minor"/>
      </rPr>
      <t xml:space="preserve">  Average MPG Tanks #64 Thru #95 Treated With Xp3:</t>
    </r>
  </si>
  <si>
    <r>
      <t xml:space="preserve">     </t>
    </r>
    <r>
      <rPr>
        <b/>
        <sz val="11"/>
        <color rgb="FF006600"/>
        <rFont val="Calibri"/>
        <family val="2"/>
        <scheme val="minor"/>
      </rPr>
      <t xml:space="preserve">                                         Average MPG Tanks #12-#95 Treated With Xp3:</t>
    </r>
  </si>
  <si>
    <r>
      <t xml:space="preserve">                         </t>
    </r>
    <r>
      <rPr>
        <b/>
        <sz val="11"/>
        <color rgb="FF006600"/>
        <rFont val="Calibri"/>
        <family val="2"/>
        <scheme val="minor"/>
      </rPr>
      <t xml:space="preserve"> MPG Increase Comparing Tanks #1-#11 To Tanks #12-#95:</t>
    </r>
  </si>
  <si>
    <t>TFL-2C</t>
  </si>
  <si>
    <t>TFL-3C</t>
  </si>
  <si>
    <t xml:space="preserve">Tank #64:  (Without Xp3)  </t>
  </si>
  <si>
    <t xml:space="preserve">Tank #80:  (Without Xp3) </t>
  </si>
  <si>
    <t xml:space="preserve">Tank #65:  (Without Xp3)  </t>
  </si>
  <si>
    <t xml:space="preserve">Tank #81:  (Without Xp3) </t>
  </si>
  <si>
    <t xml:space="preserve">Tank #66:  (Without Xp3) </t>
  </si>
  <si>
    <t xml:space="preserve">Tank #82:  (Without Xp3) </t>
  </si>
  <si>
    <t xml:space="preserve">Tank #67:  (Without Xp3) </t>
  </si>
  <si>
    <t xml:space="preserve">Tank #83:  (Without Xp3) </t>
  </si>
  <si>
    <t xml:space="preserve">Tank #68:  (Without Xp3) </t>
  </si>
  <si>
    <t xml:space="preserve">Tank #84:  (Without Xp3) </t>
  </si>
  <si>
    <t xml:space="preserve">Tank #85:  (Without Xp3) </t>
  </si>
  <si>
    <t xml:space="preserve">Tank #70:  (Without Xp3) </t>
  </si>
  <si>
    <t xml:space="preserve">Tank #86:  (Without Xp3) </t>
  </si>
  <si>
    <t xml:space="preserve">Tank #71:  (Without Xp3) </t>
  </si>
  <si>
    <t xml:space="preserve">Tank #87:  (Without Xp3) </t>
  </si>
  <si>
    <t xml:space="preserve">Tank #72:  (Without Xp3) </t>
  </si>
  <si>
    <t xml:space="preserve">Tank #88:  (Without Xp3) </t>
  </si>
  <si>
    <t xml:space="preserve">Tank #73:  (Without Xp3) </t>
  </si>
  <si>
    <t xml:space="preserve">Tank #89:  (Without Xp3) </t>
  </si>
  <si>
    <t xml:space="preserve">Tank #74:  (Without Xp3)  </t>
  </si>
  <si>
    <t xml:space="preserve">Tank #90:  (Without Xp3) </t>
  </si>
  <si>
    <t xml:space="preserve">Tank #75:  (Without Xp3)  </t>
  </si>
  <si>
    <t xml:space="preserve">Tank #91:  (Without Xp3) </t>
  </si>
  <si>
    <t xml:space="preserve">Tank #76:  (Without Xp3) </t>
  </si>
  <si>
    <t xml:space="preserve">Tank #92:  (Without Xp3) </t>
  </si>
  <si>
    <t xml:space="preserve">Tank #77:  (Without Xp3) </t>
  </si>
  <si>
    <t xml:space="preserve">Tank #93:  (Without Xp3) </t>
  </si>
  <si>
    <t xml:space="preserve">Tank #78:  (Without Xp3) </t>
  </si>
  <si>
    <t xml:space="preserve">Tank #94:  (Without Xp3) </t>
  </si>
  <si>
    <t xml:space="preserve">Tank #79:  (Without Xp3)  </t>
  </si>
  <si>
    <t xml:space="preserve">Tank #95:  (Final Without Xp3) </t>
  </si>
  <si>
    <r>
      <t xml:space="preserve">                                 </t>
    </r>
    <r>
      <rPr>
        <b/>
        <sz val="11"/>
        <color rgb="FFFF0000"/>
        <rFont val="Calibri"/>
        <family val="2"/>
        <scheme val="minor"/>
      </rPr>
      <t xml:space="preserve">                                        Average MPG Tanks #64 Thru #95:</t>
    </r>
  </si>
  <si>
    <t xml:space="preserve">                                                                                        Summary of MPG Results:</t>
  </si>
  <si>
    <r>
      <t xml:space="preserve">                                                      </t>
    </r>
    <r>
      <rPr>
        <b/>
        <sz val="11"/>
        <color rgb="FFFF0000"/>
        <rFont val="Calibri"/>
        <family val="2"/>
        <scheme val="minor"/>
      </rPr>
      <t xml:space="preserve">                     Average MPG Tanks #1 Thru #11:</t>
    </r>
  </si>
  <si>
    <r>
      <t xml:space="preserve">                                                                       </t>
    </r>
    <r>
      <rPr>
        <b/>
        <sz val="11"/>
        <color rgb="FFFF0000"/>
        <rFont val="Calibri"/>
        <family val="2"/>
        <scheme val="minor"/>
      </rPr>
      <t xml:space="preserve">  Average MPG Tanks #12 Thru #31:</t>
    </r>
  </si>
  <si>
    <r>
      <t xml:space="preserve">                                </t>
    </r>
    <r>
      <rPr>
        <b/>
        <sz val="11"/>
        <color rgb="FF006600"/>
        <rFont val="Calibri"/>
        <family val="2"/>
        <scheme val="minor"/>
      </rPr>
      <t xml:space="preserve">                                        </t>
    </r>
    <r>
      <rPr>
        <b/>
        <sz val="11"/>
        <color rgb="FFFF0000"/>
        <rFont val="Calibri"/>
        <family val="2"/>
        <scheme val="minor"/>
      </rPr>
      <t xml:space="preserve"> Average MPG Tanks #32 Thru #63:</t>
    </r>
  </si>
  <si>
    <r>
      <t xml:space="preserve">                                  </t>
    </r>
    <r>
      <rPr>
        <b/>
        <sz val="11"/>
        <color rgb="FF006600"/>
        <rFont val="Calibri"/>
        <family val="2"/>
        <scheme val="minor"/>
      </rPr>
      <t xml:space="preserve">                                       </t>
    </r>
    <r>
      <rPr>
        <b/>
        <sz val="11"/>
        <color rgb="FFFF0000"/>
        <rFont val="Calibri"/>
        <family val="2"/>
        <scheme val="minor"/>
      </rPr>
      <t>Average MPG Tanks #64 Thru #95:</t>
    </r>
  </si>
  <si>
    <r>
      <t xml:space="preserve">               </t>
    </r>
    <r>
      <rPr>
        <b/>
        <sz val="11"/>
        <color rgb="FF006600"/>
        <rFont val="Calibri"/>
        <family val="2"/>
        <scheme val="minor"/>
      </rPr>
      <t xml:space="preserve">                                                         </t>
    </r>
    <r>
      <rPr>
        <b/>
        <sz val="11"/>
        <color rgb="FFFF0000"/>
        <rFont val="Calibri"/>
        <family val="2"/>
        <scheme val="minor"/>
      </rPr>
      <t xml:space="preserve"> Average MPG Tanks #12 Thru #95:</t>
    </r>
  </si>
  <si>
    <t xml:space="preserve">          Percentage Of Incr./Decr. In MPG Tanks #1-#11 To Tanks #12-#95:</t>
  </si>
  <si>
    <t>NTFL-1C</t>
  </si>
  <si>
    <t>NTFL-2C</t>
  </si>
  <si>
    <t>NTFL-3C</t>
  </si>
  <si>
    <t>Tank #32: (Treated With Xp3)</t>
  </si>
  <si>
    <t>Tank #33: (Treated With Xp3)</t>
  </si>
  <si>
    <t>Tank #34: (Treated With Xp3)</t>
  </si>
  <si>
    <t>Tank #35: (Treated With Xp3)</t>
  </si>
  <si>
    <t>Tank #36: (Treated With Xp3)</t>
  </si>
  <si>
    <t>Tank #37: (Treated With Xp3)</t>
  </si>
  <si>
    <t>Tank #38: (Treated With Xp3)</t>
  </si>
  <si>
    <t>Tank #39: (Treated With Xp3)</t>
  </si>
  <si>
    <t>Tank #40: (Treated With Xp3)</t>
  </si>
  <si>
    <t>Tank #41: (Treated With Xp3)</t>
  </si>
  <si>
    <t>Tank #42: (Treated With Xp3)</t>
  </si>
  <si>
    <t>Tank #43: (Treated With Xp3)</t>
  </si>
  <si>
    <t>Tank #44: (Treated With Xp3)</t>
  </si>
  <si>
    <t>Tank #45: (Treated With Xp3)</t>
  </si>
  <si>
    <t>Tank #46: (Treated With Xp3)</t>
  </si>
  <si>
    <t>Tank #47: (Treated With Xp3)</t>
  </si>
  <si>
    <t>Trial Vehicles Tanks 12-95 With Xp3</t>
  </si>
  <si>
    <t>Non-Trial Vehicles Tanks 12-95 Without Xp3</t>
  </si>
  <si>
    <r>
      <t xml:space="preserve">           </t>
    </r>
    <r>
      <rPr>
        <b/>
        <sz val="11"/>
        <color rgb="FFFF0000"/>
        <rFont val="Calibri"/>
        <family val="2"/>
        <scheme val="minor"/>
      </rPr>
      <t>Total MPG Incr./Decr. Tanks #1-#11 Compared To Tanks #12-#95:</t>
    </r>
  </si>
  <si>
    <r>
      <t xml:space="preserve">             </t>
    </r>
    <r>
      <rPr>
        <b/>
        <sz val="36"/>
        <color theme="1"/>
        <rFont val="Calibri"/>
        <family val="2"/>
        <scheme val="minor"/>
      </rPr>
      <t>Post-Trial MPG Comparison Calculator</t>
    </r>
  </si>
  <si>
    <t xml:space="preserve">                                            Average MPG Tanks #12 -#31 Treated With Xp3:</t>
  </si>
  <si>
    <t xml:space="preserve">                                                                                 Average MPG Tanks #12 -#31:</t>
  </si>
  <si>
    <r>
      <t xml:space="preserve">                            </t>
    </r>
    <r>
      <rPr>
        <sz val="11"/>
        <rFont val="Calibri"/>
        <family val="2"/>
        <scheme val="minor"/>
      </rPr>
      <t xml:space="preserve">                                                           </t>
    </r>
    <r>
      <rPr>
        <b/>
        <sz val="11"/>
        <rFont val="Calibri"/>
        <family val="2"/>
        <scheme val="minor"/>
      </rPr>
      <t>Summary Of MPG Results:</t>
    </r>
  </si>
  <si>
    <t xml:space="preserve">                                                                                       Summary of MPG Results:</t>
  </si>
  <si>
    <r>
      <t xml:space="preserve">                 </t>
    </r>
    <r>
      <rPr>
        <sz val="11"/>
        <rFont val="Calibri"/>
        <family val="2"/>
        <scheme val="minor"/>
      </rPr>
      <t xml:space="preserve">                                                                      </t>
    </r>
    <r>
      <rPr>
        <b/>
        <sz val="11"/>
        <rFont val="Calibri"/>
        <family val="2"/>
        <scheme val="minor"/>
      </rPr>
      <t>Summary Of MPG Results:</t>
    </r>
  </si>
  <si>
    <r>
      <t xml:space="preserve">                          </t>
    </r>
    <r>
      <rPr>
        <sz val="11"/>
        <rFont val="Calibri"/>
        <family val="2"/>
        <scheme val="minor"/>
      </rPr>
      <t xml:space="preserve">                                                             </t>
    </r>
    <r>
      <rPr>
        <b/>
        <sz val="11"/>
        <rFont val="Calibri"/>
        <family val="2"/>
        <scheme val="minor"/>
      </rPr>
      <t>Summary Of MPG Results:</t>
    </r>
  </si>
  <si>
    <r>
      <t xml:space="preserve">                           </t>
    </r>
    <r>
      <rPr>
        <sz val="11"/>
        <rFont val="Calibri"/>
        <family val="2"/>
        <scheme val="minor"/>
      </rPr>
      <t xml:space="preserve">                                                            </t>
    </r>
    <r>
      <rPr>
        <b/>
        <sz val="11"/>
        <rFont val="Calibri"/>
        <family val="2"/>
        <scheme val="minor"/>
      </rPr>
      <t>Summary Of MPG Results:</t>
    </r>
  </si>
  <si>
    <r>
      <t xml:space="preserve">                              </t>
    </r>
    <r>
      <rPr>
        <sz val="11"/>
        <rFont val="Calibri"/>
        <family val="2"/>
        <scheme val="minor"/>
      </rPr>
      <t xml:space="preserve">                                                         </t>
    </r>
    <r>
      <rPr>
        <b/>
        <sz val="11"/>
        <rFont val="Calibri"/>
        <family val="2"/>
        <scheme val="minor"/>
      </rPr>
      <t>Summary Of MPG Results:</t>
    </r>
  </si>
  <si>
    <r>
      <t xml:space="preserve">                                                                               </t>
    </r>
    <r>
      <rPr>
        <sz val="11"/>
        <rFont val="Calibri"/>
        <family val="2"/>
        <scheme val="minor"/>
      </rPr>
      <t xml:space="preserve">        </t>
    </r>
    <r>
      <rPr>
        <b/>
        <sz val="11"/>
        <rFont val="Calibri"/>
        <family val="2"/>
        <scheme val="minor"/>
      </rPr>
      <t>Summary Of MPG Results:</t>
    </r>
  </si>
  <si>
    <r>
      <t xml:space="preserve">                             </t>
    </r>
    <r>
      <rPr>
        <b/>
        <sz val="11"/>
        <rFont val="Calibri"/>
        <family val="2"/>
        <scheme val="minor"/>
      </rPr>
      <t xml:space="preserve"> Tanks #16 - #31 Were Treated With Xp3      </t>
    </r>
  </si>
  <si>
    <r>
      <t xml:space="preserve">                                              </t>
    </r>
    <r>
      <rPr>
        <b/>
        <sz val="11"/>
        <rFont val="Calibri"/>
        <family val="2"/>
        <scheme val="minor"/>
      </rPr>
      <t>Tanks #16-#31 With Xp3</t>
    </r>
  </si>
  <si>
    <r>
      <t xml:space="preserve">                              </t>
    </r>
    <r>
      <rPr>
        <b/>
        <sz val="11"/>
        <rFont val="Calibri"/>
        <family val="2"/>
        <scheme val="minor"/>
      </rPr>
      <t xml:space="preserve"> Tanks #16 - #31 Were Treated With Xp3      </t>
    </r>
  </si>
  <si>
    <t xml:space="preserve">                            Tanks #32-#47 Were Treated With Xp3</t>
  </si>
  <si>
    <r>
      <t xml:space="preserve">                                  </t>
    </r>
    <r>
      <rPr>
        <b/>
        <sz val="11"/>
        <rFont val="Calibri"/>
        <family val="2"/>
        <scheme val="minor"/>
      </rPr>
      <t>Tanks #48-#63 Were Treated With Xp3</t>
    </r>
  </si>
  <si>
    <t xml:space="preserve">                           Tanks #64-#79 Were Treated With Xp3</t>
  </si>
  <si>
    <r>
      <t xml:space="preserve">                                </t>
    </r>
    <r>
      <rPr>
        <b/>
        <sz val="11"/>
        <rFont val="Calibri"/>
        <family val="2"/>
        <scheme val="minor"/>
      </rPr>
      <t>Tanks #80-#95 Were Treated With Xp3</t>
    </r>
  </si>
  <si>
    <t xml:space="preserve">                         Tanks #32-#47 Were Treated With Xp3</t>
  </si>
  <si>
    <r>
      <t xml:space="preserve">                                 </t>
    </r>
    <r>
      <rPr>
        <b/>
        <sz val="11"/>
        <rFont val="Calibri"/>
        <family val="2"/>
        <scheme val="minor"/>
      </rPr>
      <t>Tanks #48-#63 Were Treated With Xp3</t>
    </r>
  </si>
  <si>
    <r>
      <t xml:space="preserve">                                 </t>
    </r>
    <r>
      <rPr>
        <b/>
        <sz val="11"/>
        <rFont val="Calibri"/>
        <family val="2"/>
        <scheme val="minor"/>
      </rPr>
      <t>Tanks #80-#95 Were Treated With Xp3</t>
    </r>
  </si>
  <si>
    <t xml:space="preserve">                          Tanks #64-#79 Were Treated With Xp3</t>
  </si>
  <si>
    <t xml:space="preserve">                          Tanks #32-#47 Were Treated With Xp3</t>
  </si>
  <si>
    <r>
      <t xml:space="preserve">                               </t>
    </r>
    <r>
      <rPr>
        <b/>
        <sz val="11"/>
        <rFont val="Calibri"/>
        <family val="2"/>
        <scheme val="minor"/>
      </rPr>
      <t>Tanks #48-#63 Were Treated With Xp3</t>
    </r>
  </si>
  <si>
    <r>
      <t xml:space="preserve">                                  </t>
    </r>
    <r>
      <rPr>
        <b/>
        <sz val="11"/>
        <rFont val="Calibri"/>
        <family val="2"/>
        <scheme val="minor"/>
      </rPr>
      <t>Tanks #80-#95 Were Treated With Xp3</t>
    </r>
  </si>
  <si>
    <t xml:space="preserve">                            Tanks #32 Thru #47 Without Xp3</t>
  </si>
  <si>
    <r>
      <t xml:space="preserve">                                     </t>
    </r>
    <r>
      <rPr>
        <b/>
        <sz val="11"/>
        <rFont val="Calibri"/>
        <family val="2"/>
        <scheme val="minor"/>
      </rPr>
      <t>Tanks #48 Thru #63 Without Xp3</t>
    </r>
  </si>
  <si>
    <t xml:space="preserve">                           Tanks #64 Thru #79 Without Xp3</t>
  </si>
  <si>
    <r>
      <t xml:space="preserve">                                     </t>
    </r>
    <r>
      <rPr>
        <b/>
        <sz val="11"/>
        <rFont val="Calibri"/>
        <family val="2"/>
        <scheme val="minor"/>
      </rPr>
      <t>Tanks #80 Thru #95 Without Xp3</t>
    </r>
  </si>
  <si>
    <t xml:space="preserve">                           Tanks #32 Thru #47 Without Xp3</t>
  </si>
  <si>
    <r>
      <t xml:space="preserve">                                      </t>
    </r>
    <r>
      <rPr>
        <b/>
        <sz val="11"/>
        <rFont val="Calibri"/>
        <family val="2"/>
        <scheme val="minor"/>
      </rPr>
      <t>Tanks #80 Thru #95 Without Xp3</t>
    </r>
  </si>
  <si>
    <t xml:space="preserve">                            Tanks #64 Thru #79 Without Xp3</t>
  </si>
  <si>
    <t>Monthly Fleet Fuel Usage (Prior To Using Xp3)</t>
  </si>
  <si>
    <t>Cost To Treat 1 Gallon Of Fuel With Xp3</t>
  </si>
  <si>
    <t>Proj. Annual Fleet Savings:</t>
  </si>
  <si>
    <t xml:space="preserve"> Proj. 5 Year Cummulative Net Savings:</t>
  </si>
  <si>
    <t xml:space="preserve">  </t>
  </si>
  <si>
    <r>
      <t>Formula: (</t>
    </r>
    <r>
      <rPr>
        <b/>
        <sz val="11"/>
        <color rgb="FF00B050"/>
        <rFont val="Tahoma"/>
        <family val="2"/>
      </rPr>
      <t xml:space="preserve">Green Cell </t>
    </r>
    <r>
      <rPr>
        <sz val="11"/>
        <color theme="1"/>
        <rFont val="Tahoma"/>
        <family val="2"/>
      </rPr>
      <t xml:space="preserve">Divided By </t>
    </r>
    <r>
      <rPr>
        <b/>
        <sz val="11"/>
        <color rgb="FF7030A0"/>
        <rFont val="Tahoma"/>
        <family val="2"/>
      </rPr>
      <t>Purple Cell</t>
    </r>
    <r>
      <rPr>
        <sz val="11"/>
        <color theme="1"/>
        <rFont val="Tahoma"/>
        <family val="2"/>
      </rPr>
      <t>)</t>
    </r>
  </si>
  <si>
    <r>
      <t xml:space="preserve">MPG Increase In </t>
    </r>
    <r>
      <rPr>
        <b/>
        <sz val="14"/>
        <color rgb="FF0070C0"/>
        <rFont val="Calibri"/>
        <family val="2"/>
        <scheme val="minor"/>
      </rPr>
      <t xml:space="preserve">(Tanks 12-95) </t>
    </r>
    <r>
      <rPr>
        <b/>
        <sz val="14"/>
        <rFont val="Calibri"/>
        <family val="2"/>
        <scheme val="minor"/>
      </rPr>
      <t xml:space="preserve">By Using Xp3 </t>
    </r>
  </si>
  <si>
    <r>
      <t xml:space="preserve">Average % Incr./Decr. From </t>
    </r>
    <r>
      <rPr>
        <b/>
        <sz val="12"/>
        <color theme="9" tint="-0.499984740745262"/>
        <rFont val="Calibri"/>
        <family val="2"/>
        <scheme val="minor"/>
      </rPr>
      <t>(Tanks 1-11 In Non-Trial Vehicles)</t>
    </r>
  </si>
  <si>
    <t>Projected Fuel Savings Analysis</t>
  </si>
  <si>
    <r>
      <t xml:space="preserve">Annual Gallons Of Fuel Used By Fleet </t>
    </r>
    <r>
      <rPr>
        <b/>
        <i/>
        <sz val="12"/>
        <color theme="1"/>
        <rFont val="Calibri"/>
        <family val="2"/>
        <scheme val="minor"/>
      </rPr>
      <t>(Prior To Using Xp3)</t>
    </r>
  </si>
  <si>
    <r>
      <t xml:space="preserve">Original Cost Of Fuel Per Gallon </t>
    </r>
    <r>
      <rPr>
        <b/>
        <i/>
        <sz val="12"/>
        <color theme="1"/>
        <rFont val="Calibri"/>
        <family val="2"/>
        <scheme val="minor"/>
      </rPr>
      <t>(Prior To Using Xp3)</t>
    </r>
  </si>
  <si>
    <r>
      <t>Average MPG of Non-Trial Vehicles Without Xp3</t>
    </r>
    <r>
      <rPr>
        <b/>
        <sz val="12"/>
        <color theme="9" tint="-0.499984740745262"/>
        <rFont val="Calibri"/>
        <family val="2"/>
        <scheme val="minor"/>
      </rPr>
      <t xml:space="preserve"> (Tanks 1-11)</t>
    </r>
  </si>
  <si>
    <r>
      <t xml:space="preserve">Average MPG of Non-Trial Vehicles With Xp3 </t>
    </r>
    <r>
      <rPr>
        <b/>
        <sz val="12"/>
        <color theme="9" tint="-0.249977111117893"/>
        <rFont val="Calibri"/>
        <family val="2"/>
        <scheme val="minor"/>
      </rPr>
      <t>(Tanks 12-95)</t>
    </r>
  </si>
  <si>
    <r>
      <t>Average MPG of Trial Vehicles With Xp3</t>
    </r>
    <r>
      <rPr>
        <b/>
        <sz val="12"/>
        <color theme="9" tint="-0.499984740745262"/>
        <rFont val="Calibri"/>
        <family val="2"/>
        <scheme val="minor"/>
      </rPr>
      <t xml:space="preserve"> </t>
    </r>
    <r>
      <rPr>
        <b/>
        <sz val="12"/>
        <color rgb="FF0070C0"/>
        <rFont val="Calibri"/>
        <family val="2"/>
        <scheme val="minor"/>
      </rPr>
      <t>(Tanks 12-95)</t>
    </r>
  </si>
  <si>
    <t>Date Prepared:</t>
  </si>
  <si>
    <t>XYZ Company Name</t>
  </si>
  <si>
    <t>Average MPG Of Trial Vehicles Without Xp3 (Tanks 1-11)</t>
  </si>
  <si>
    <r>
      <t xml:space="preserve">Average % Incr./Decr. From </t>
    </r>
    <r>
      <rPr>
        <b/>
        <sz val="12"/>
        <color rgb="FF7030A0"/>
        <rFont val="Calibri"/>
        <family val="2"/>
        <scheme val="minor"/>
      </rPr>
      <t>(Tanks 1-11 Trial Veh.)</t>
    </r>
  </si>
  <si>
    <t>-----------------------------------</t>
  </si>
  <si>
    <t>-----------------------</t>
  </si>
  <si>
    <t>--------------------------------</t>
  </si>
  <si>
    <t>---------------------------------</t>
  </si>
  <si>
    <r>
      <t>Estimated MPG On (</t>
    </r>
    <r>
      <rPr>
        <b/>
        <sz val="12"/>
        <color rgb="FF0070C0"/>
        <rFont val="Calibri"/>
        <family val="2"/>
        <scheme val="minor"/>
      </rPr>
      <t>Tanks 12-95</t>
    </r>
    <r>
      <rPr>
        <b/>
        <sz val="12"/>
        <color theme="1"/>
        <rFont val="Calibri"/>
        <family val="2"/>
        <scheme val="minor"/>
      </rPr>
      <t>) If Xp3 Had Not Been Used</t>
    </r>
  </si>
  <si>
    <r>
      <rPr>
        <b/>
        <sz val="12"/>
        <color theme="3" tint="0.39997558519241921"/>
        <rFont val="Calibri"/>
        <family val="2"/>
        <scheme val="minor"/>
      </rPr>
      <t xml:space="preserve">Average MPG Of Trial Vehicles With Xp3 </t>
    </r>
    <r>
      <rPr>
        <b/>
        <sz val="12"/>
        <color rgb="FF0070C0"/>
        <rFont val="Calibri"/>
        <family val="2"/>
        <scheme val="minor"/>
      </rPr>
      <t>(Tanks 12-95)</t>
    </r>
  </si>
  <si>
    <t>-------------------------</t>
  </si>
  <si>
    <t>---------------------------</t>
  </si>
  <si>
    <r>
      <t>Average MPG of Trial Vehicles Without Xp3</t>
    </r>
    <r>
      <rPr>
        <b/>
        <sz val="12"/>
        <color theme="9" tint="-0.499984740745262"/>
        <rFont val="Calibri"/>
        <family val="2"/>
        <scheme val="minor"/>
      </rPr>
      <t xml:space="preserve"> </t>
    </r>
    <r>
      <rPr>
        <b/>
        <sz val="12"/>
        <color rgb="FF7030A0"/>
        <rFont val="Calibri"/>
        <family val="2"/>
        <scheme val="minor"/>
      </rPr>
      <t>(Tanks 1-11)</t>
    </r>
  </si>
  <si>
    <t>Driver Name/ID:</t>
  </si>
  <si>
    <t xml:space="preserve">Vehicle ID/Number: </t>
  </si>
  <si>
    <t xml:space="preserve">                                   </t>
  </si>
  <si>
    <t xml:space="preserve">                                                </t>
  </si>
  <si>
    <t xml:space="preserve">                                         </t>
  </si>
  <si>
    <t xml:space="preserve">                            </t>
  </si>
  <si>
    <t xml:space="preserve">                      </t>
  </si>
  <si>
    <t>XYZ Company Xp3 Trial Vehicle MPG Summary</t>
  </si>
  <si>
    <t>Driver Name/ID: Test</t>
  </si>
  <si>
    <t xml:space="preserve">Driver Name/ID: </t>
  </si>
  <si>
    <t>Consultant Name:</t>
  </si>
  <si>
    <t xml:space="preserve">Contact Number: </t>
  </si>
  <si>
    <t xml:space="preserve">Date: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</si>
</sst>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\+0.00"/>
    <numFmt numFmtId="165" formatCode="&quot;$&quot;#,##0.00"/>
    <numFmt numFmtId="166" formatCode="0.0000%"/>
    <numFmt numFmtId="167" formatCode="_(* #,##0.0000000000_);_(* \(#,##0.0000000000\);_(* &quot;-&quot;??_);_(@_)"/>
  </numFmts>
  <fonts count="5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rgb="FF006600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rgb="FF0066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6600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9" tint="-0.499984740745262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8"/>
      <color rgb="FF0070C0"/>
      <name val="Calibri"/>
      <family val="2"/>
      <scheme val="minor"/>
    </font>
    <font>
      <b/>
      <u/>
      <sz val="11"/>
      <color theme="9" tint="-0.499984740745262"/>
      <name val="Calibri"/>
      <family val="2"/>
      <scheme val="minor"/>
    </font>
    <font>
      <b/>
      <u/>
      <sz val="11"/>
      <color theme="7" tint="-0.249977111117893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9" tint="-0.249977111117893"/>
      <name val="Calibri"/>
      <family val="2"/>
      <scheme val="minor"/>
    </font>
    <font>
      <sz val="11"/>
      <color theme="1"/>
      <name val="Tahoma"/>
      <family val="2"/>
    </font>
    <font>
      <b/>
      <sz val="11"/>
      <color theme="7" tint="-0.249977111117893"/>
      <name val="Tahoma"/>
      <family val="2"/>
    </font>
    <font>
      <b/>
      <sz val="11"/>
      <color theme="1"/>
      <name val="Tahoma"/>
      <family val="2"/>
    </font>
    <font>
      <b/>
      <sz val="11"/>
      <color rgb="FFFF0000"/>
      <name val="Tahoma"/>
      <family val="2"/>
    </font>
    <font>
      <b/>
      <sz val="18"/>
      <name val="Calibri"/>
      <family val="2"/>
      <scheme val="minor"/>
    </font>
    <font>
      <b/>
      <sz val="11"/>
      <color rgb="FF7030A0"/>
      <name val="Tahoma"/>
      <family val="2"/>
    </font>
    <font>
      <sz val="11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rgb="FF00B050"/>
      <name val="Tahoma"/>
      <family val="2"/>
    </font>
    <font>
      <b/>
      <sz val="20"/>
      <color rgb="FF0066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9" tint="-0.499984740745262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4"/>
      <color rgb="FF006600"/>
      <name val="Calibri"/>
      <family val="2"/>
      <scheme val="minor"/>
    </font>
    <font>
      <b/>
      <sz val="12"/>
      <color theme="9" tint="-0.249977111117893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2"/>
      <color rgb="FF7030A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8"/>
      <color rgb="FF7030A0"/>
      <name val="Calibri"/>
      <family val="2"/>
      <scheme val="minor"/>
    </font>
    <font>
      <b/>
      <sz val="12"/>
      <color theme="3" tint="0.39997558519241921"/>
      <name val="Calibri"/>
      <family val="2"/>
      <scheme val="minor"/>
    </font>
    <font>
      <b/>
      <sz val="12"/>
      <name val="Calibri"/>
      <family val="2"/>
      <scheme val="minor"/>
    </font>
    <font>
      <b/>
      <sz val="22"/>
      <color rgb="FF006600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5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34" fillId="0" borderId="0" applyFont="0" applyFill="0" applyBorder="0" applyAlignment="0" applyProtection="0"/>
  </cellStyleXfs>
  <cellXfs count="419">
    <xf numFmtId="0" fontId="0" fillId="0" borderId="0" xfId="0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0" fillId="0" borderId="9" xfId="0" applyBorder="1"/>
    <xf numFmtId="0" fontId="0" fillId="0" borderId="11" xfId="0" applyBorder="1"/>
    <xf numFmtId="0" fontId="0" fillId="0" borderId="18" xfId="0" applyBorder="1"/>
    <xf numFmtId="0" fontId="6" fillId="0" borderId="17" xfId="0" applyFont="1" applyFill="1" applyBorder="1"/>
    <xf numFmtId="0" fontId="6" fillId="0" borderId="17" xfId="0" applyFont="1" applyBorder="1"/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0" xfId="0" applyFill="1" applyBorder="1" applyAlignment="1" applyProtection="1">
      <alignment horizontal="center"/>
      <protection locked="0"/>
    </xf>
    <xf numFmtId="0" fontId="0" fillId="0" borderId="0" xfId="0" applyFill="1" applyBorder="1" applyProtection="1">
      <protection locked="0"/>
    </xf>
    <xf numFmtId="0" fontId="1" fillId="0" borderId="9" xfId="0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0" fillId="0" borderId="10" xfId="0" applyBorder="1" applyProtection="1">
      <protection locked="0"/>
    </xf>
    <xf numFmtId="0" fontId="3" fillId="0" borderId="9" xfId="0" applyFont="1" applyBorder="1" applyProtection="1">
      <protection locked="0"/>
    </xf>
    <xf numFmtId="0" fontId="3" fillId="0" borderId="0" xfId="0" applyFont="1" applyBorder="1" applyProtection="1">
      <protection locked="0"/>
    </xf>
    <xf numFmtId="0" fontId="3" fillId="0" borderId="0" xfId="0" applyFont="1" applyBorder="1" applyAlignment="1" applyProtection="1">
      <alignment horizontal="center"/>
      <protection locked="0"/>
    </xf>
    <xf numFmtId="0" fontId="7" fillId="0" borderId="14" xfId="0" applyFont="1" applyBorder="1" applyProtection="1">
      <protection locked="0"/>
    </xf>
    <xf numFmtId="0" fontId="7" fillId="0" borderId="15" xfId="0" applyFont="1" applyBorder="1" applyProtection="1">
      <protection locked="0"/>
    </xf>
    <xf numFmtId="0" fontId="9" fillId="0" borderId="15" xfId="0" applyFont="1" applyBorder="1" applyProtection="1">
      <protection locked="0"/>
    </xf>
    <xf numFmtId="0" fontId="9" fillId="0" borderId="16" xfId="0" applyFont="1" applyBorder="1" applyProtection="1">
      <protection locked="0"/>
    </xf>
    <xf numFmtId="0" fontId="3" fillId="0" borderId="16" xfId="0" applyFont="1" applyBorder="1" applyAlignment="1" applyProtection="1">
      <alignment horizontal="center"/>
      <protection locked="0"/>
    </xf>
    <xf numFmtId="3" fontId="0" fillId="3" borderId="1" xfId="0" applyNumberFormat="1" applyFill="1" applyBorder="1" applyAlignment="1" applyProtection="1">
      <alignment horizontal="center"/>
      <protection locked="0"/>
    </xf>
    <xf numFmtId="0" fontId="0" fillId="0" borderId="0" xfId="0" applyFill="1" applyBorder="1"/>
    <xf numFmtId="0" fontId="6" fillId="2" borderId="17" xfId="0" applyFont="1" applyFill="1" applyBorder="1"/>
    <xf numFmtId="0" fontId="0" fillId="2" borderId="17" xfId="0" applyFill="1" applyBorder="1"/>
    <xf numFmtId="0" fontId="6" fillId="4" borderId="17" xfId="0" applyFont="1" applyFill="1" applyBorder="1"/>
    <xf numFmtId="0" fontId="7" fillId="4" borderId="17" xfId="0" applyFont="1" applyFill="1" applyBorder="1"/>
    <xf numFmtId="0" fontId="6" fillId="0" borderId="24" xfId="0" applyFont="1" applyFill="1" applyBorder="1"/>
    <xf numFmtId="0" fontId="6" fillId="0" borderId="24" xfId="0" applyFont="1" applyBorder="1"/>
    <xf numFmtId="3" fontId="0" fillId="3" borderId="21" xfId="0" applyNumberFormat="1" applyFill="1" applyBorder="1" applyAlignment="1" applyProtection="1">
      <alignment horizontal="center"/>
      <protection locked="0"/>
    </xf>
    <xf numFmtId="0" fontId="0" fillId="0" borderId="10" xfId="0" applyFill="1" applyBorder="1" applyAlignment="1" applyProtection="1">
      <alignment horizontal="center"/>
      <protection locked="0"/>
    </xf>
    <xf numFmtId="0" fontId="6" fillId="2" borderId="19" xfId="0" applyFont="1" applyFill="1" applyBorder="1"/>
    <xf numFmtId="0" fontId="7" fillId="0" borderId="9" xfId="0" applyFont="1" applyFill="1" applyBorder="1" applyProtection="1">
      <protection locked="0"/>
    </xf>
    <xf numFmtId="0" fontId="6" fillId="0" borderId="0" xfId="0" applyFont="1" applyFill="1" applyBorder="1" applyProtection="1">
      <protection locked="0"/>
    </xf>
    <xf numFmtId="0" fontId="6" fillId="0" borderId="0" xfId="0" applyFont="1" applyBorder="1" applyProtection="1">
      <protection locked="0"/>
    </xf>
    <xf numFmtId="0" fontId="6" fillId="0" borderId="7" xfId="0" applyFont="1" applyFill="1" applyBorder="1" applyProtection="1">
      <protection locked="0"/>
    </xf>
    <xf numFmtId="0" fontId="6" fillId="0" borderId="8" xfId="0" applyFont="1" applyFill="1" applyBorder="1" applyProtection="1">
      <protection locked="0"/>
    </xf>
    <xf numFmtId="0" fontId="6" fillId="0" borderId="8" xfId="0" applyFont="1" applyBorder="1" applyProtection="1">
      <protection locked="0"/>
    </xf>
    <xf numFmtId="0" fontId="6" fillId="5" borderId="0" xfId="0" applyFont="1" applyFill="1" applyBorder="1" applyProtection="1">
      <protection locked="0"/>
    </xf>
    <xf numFmtId="0" fontId="3" fillId="0" borderId="14" xfId="0" applyFont="1" applyBorder="1" applyProtection="1">
      <protection locked="0"/>
    </xf>
    <xf numFmtId="0" fontId="3" fillId="0" borderId="15" xfId="0" applyFont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16" xfId="0" applyBorder="1" applyProtection="1">
      <protection locked="0"/>
    </xf>
    <xf numFmtId="0" fontId="3" fillId="2" borderId="3" xfId="0" applyFon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7" fillId="2" borderId="25" xfId="0" quotePrefix="1" applyFont="1" applyFill="1" applyBorder="1" applyAlignment="1">
      <alignment horizontal="center"/>
    </xf>
    <xf numFmtId="0" fontId="3" fillId="0" borderId="26" xfId="0" applyFont="1" applyBorder="1" applyAlignment="1">
      <alignment horizontal="center"/>
    </xf>
    <xf numFmtId="2" fontId="7" fillId="0" borderId="27" xfId="0" applyNumberFormat="1" applyFont="1" applyBorder="1" applyAlignment="1">
      <alignment horizontal="center"/>
    </xf>
    <xf numFmtId="2" fontId="7" fillId="0" borderId="28" xfId="0" applyNumberFormat="1" applyFont="1" applyBorder="1" applyAlignment="1">
      <alignment horizontal="center"/>
    </xf>
    <xf numFmtId="2" fontId="3" fillId="0" borderId="29" xfId="0" applyNumberFormat="1" applyFont="1" applyBorder="1" applyAlignment="1">
      <alignment horizontal="center"/>
    </xf>
    <xf numFmtId="2" fontId="3" fillId="0" borderId="26" xfId="0" applyNumberFormat="1" applyFont="1" applyBorder="1" applyAlignment="1">
      <alignment horizontal="center"/>
    </xf>
    <xf numFmtId="0" fontId="6" fillId="0" borderId="14" xfId="0" applyFont="1" applyBorder="1" applyAlignment="1" applyProtection="1">
      <alignment horizontal="center"/>
      <protection locked="0"/>
    </xf>
    <xf numFmtId="0" fontId="3" fillId="2" borderId="11" xfId="0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9" xfId="0" applyFill="1" applyBorder="1"/>
    <xf numFmtId="0" fontId="0" fillId="0" borderId="10" xfId="0" applyBorder="1"/>
    <xf numFmtId="0" fontId="0" fillId="3" borderId="22" xfId="0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23" xfId="0" applyFill="1" applyBorder="1" applyAlignment="1" applyProtection="1">
      <alignment horizontal="center"/>
      <protection locked="0"/>
    </xf>
    <xf numFmtId="0" fontId="6" fillId="0" borderId="32" xfId="0" applyFont="1" applyBorder="1"/>
    <xf numFmtId="0" fontId="6" fillId="4" borderId="32" xfId="0" applyFont="1" applyFill="1" applyBorder="1"/>
    <xf numFmtId="0" fontId="6" fillId="0" borderId="33" xfId="0" applyFont="1" applyBorder="1"/>
    <xf numFmtId="0" fontId="6" fillId="0" borderId="25" xfId="0" applyFont="1" applyBorder="1" applyAlignment="1">
      <alignment horizontal="center"/>
    </xf>
    <xf numFmtId="0" fontId="6" fillId="0" borderId="29" xfId="0" quotePrefix="1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2" fontId="7" fillId="0" borderId="29" xfId="0" applyNumberFormat="1" applyFont="1" applyBorder="1" applyAlignment="1">
      <alignment horizontal="center"/>
    </xf>
    <xf numFmtId="0" fontId="10" fillId="2" borderId="29" xfId="0" applyFont="1" applyFill="1" applyBorder="1"/>
    <xf numFmtId="0" fontId="3" fillId="0" borderId="29" xfId="0" applyFont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0" fontId="0" fillId="2" borderId="32" xfId="0" applyFill="1" applyBorder="1"/>
    <xf numFmtId="2" fontId="7" fillId="0" borderId="12" xfId="0" applyNumberFormat="1" applyFont="1" applyBorder="1" applyAlignment="1">
      <alignment horizontal="center"/>
    </xf>
    <xf numFmtId="0" fontId="7" fillId="0" borderId="17" xfId="0" applyFont="1" applyFill="1" applyBorder="1"/>
    <xf numFmtId="3" fontId="0" fillId="0" borderId="0" xfId="0" applyNumberFormat="1"/>
    <xf numFmtId="10" fontId="7" fillId="0" borderId="0" xfId="0" applyNumberFormat="1" applyFont="1" applyBorder="1" applyAlignment="1" applyProtection="1">
      <alignment horizontal="center"/>
      <protection locked="0"/>
    </xf>
    <xf numFmtId="0" fontId="6" fillId="0" borderId="0" xfId="0" applyFont="1" applyFill="1" applyBorder="1"/>
    <xf numFmtId="0" fontId="6" fillId="0" borderId="0" xfId="0" applyFont="1" applyBorder="1"/>
    <xf numFmtId="10" fontId="7" fillId="0" borderId="0" xfId="0" applyNumberFormat="1" applyFont="1" applyBorder="1" applyAlignment="1">
      <alignment horizontal="center"/>
    </xf>
    <xf numFmtId="2" fontId="0" fillId="0" borderId="0" xfId="0" applyNumberFormat="1"/>
    <xf numFmtId="0" fontId="3" fillId="4" borderId="25" xfId="0" quotePrefix="1" applyFont="1" applyFill="1" applyBorder="1" applyAlignment="1">
      <alignment horizontal="center"/>
    </xf>
    <xf numFmtId="2" fontId="0" fillId="0" borderId="0" xfId="0" applyNumberFormat="1" applyBorder="1"/>
    <xf numFmtId="0" fontId="0" fillId="4" borderId="0" xfId="0" applyFill="1" applyBorder="1"/>
    <xf numFmtId="2" fontId="6" fillId="0" borderId="26" xfId="0" applyNumberFormat="1" applyFont="1" applyBorder="1" applyAlignment="1">
      <alignment horizontal="center"/>
    </xf>
    <xf numFmtId="0" fontId="6" fillId="0" borderId="32" xfId="0" applyFont="1" applyFill="1" applyBorder="1"/>
    <xf numFmtId="2" fontId="3" fillId="0" borderId="27" xfId="0" quotePrefix="1" applyNumberFormat="1" applyFont="1" applyBorder="1" applyAlignment="1">
      <alignment horizontal="center"/>
    </xf>
    <xf numFmtId="2" fontId="3" fillId="0" borderId="28" xfId="0" quotePrefix="1" applyNumberFormat="1" applyFont="1" applyBorder="1" applyAlignment="1">
      <alignment horizontal="center"/>
    </xf>
    <xf numFmtId="2" fontId="6" fillId="0" borderId="10" xfId="0" applyNumberFormat="1" applyFont="1" applyBorder="1" applyAlignment="1" applyProtection="1">
      <alignment horizontal="center"/>
      <protection locked="0"/>
    </xf>
    <xf numFmtId="2" fontId="3" fillId="0" borderId="10" xfId="0" applyNumberFormat="1" applyFont="1" applyBorder="1" applyAlignment="1" applyProtection="1">
      <alignment horizontal="center"/>
      <protection locked="0"/>
    </xf>
    <xf numFmtId="10" fontId="7" fillId="0" borderId="36" xfId="0" applyNumberFormat="1" applyFont="1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center"/>
      <protection locked="0"/>
    </xf>
    <xf numFmtId="0" fontId="3" fillId="0" borderId="13" xfId="0" applyFont="1" applyBorder="1" applyAlignment="1">
      <alignment horizontal="center"/>
    </xf>
    <xf numFmtId="4" fontId="7" fillId="0" borderId="12" xfId="0" quotePrefix="1" applyNumberFormat="1" applyFont="1" applyBorder="1" applyAlignment="1">
      <alignment horizontal="center"/>
    </xf>
    <xf numFmtId="10" fontId="3" fillId="0" borderId="30" xfId="0" applyNumberFormat="1" applyFont="1" applyBorder="1" applyAlignment="1">
      <alignment horizontal="center"/>
    </xf>
    <xf numFmtId="0" fontId="14" fillId="0" borderId="15" xfId="0" applyFont="1" applyBorder="1"/>
    <xf numFmtId="0" fontId="14" fillId="0" borderId="16" xfId="0" applyFont="1" applyBorder="1"/>
    <xf numFmtId="2" fontId="3" fillId="0" borderId="25" xfId="0" quotePrefix="1" applyNumberFormat="1" applyFont="1" applyFill="1" applyBorder="1" applyAlignment="1">
      <alignment horizontal="center"/>
    </xf>
    <xf numFmtId="0" fontId="1" fillId="0" borderId="20" xfId="0" applyFont="1" applyFill="1" applyBorder="1"/>
    <xf numFmtId="0" fontId="6" fillId="0" borderId="20" xfId="0" applyFont="1" applyFill="1" applyBorder="1"/>
    <xf numFmtId="0" fontId="0" fillId="0" borderId="20" xfId="0" applyFill="1" applyBorder="1"/>
    <xf numFmtId="0" fontId="0" fillId="0" borderId="31" xfId="0" applyFill="1" applyBorder="1"/>
    <xf numFmtId="0" fontId="0" fillId="0" borderId="4" xfId="0" applyFill="1" applyBorder="1"/>
    <xf numFmtId="0" fontId="0" fillId="0" borderId="5" xfId="0" applyFill="1" applyBorder="1" applyAlignment="1" applyProtection="1">
      <alignment horizontal="center"/>
      <protection locked="0"/>
    </xf>
    <xf numFmtId="0" fontId="0" fillId="0" borderId="5" xfId="0" applyFill="1" applyBorder="1"/>
    <xf numFmtId="2" fontId="7" fillId="0" borderId="6" xfId="0" applyNumberFormat="1" applyFont="1" applyFill="1" applyBorder="1" applyAlignment="1">
      <alignment horizontal="center"/>
    </xf>
    <xf numFmtId="0" fontId="7" fillId="2" borderId="14" xfId="0" applyFont="1" applyFill="1" applyBorder="1" applyProtection="1">
      <protection locked="0"/>
    </xf>
    <xf numFmtId="0" fontId="7" fillId="2" borderId="15" xfId="0" applyFont="1" applyFill="1" applyBorder="1" applyProtection="1">
      <protection locked="0"/>
    </xf>
    <xf numFmtId="0" fontId="9" fillId="2" borderId="15" xfId="0" applyFont="1" applyFill="1" applyBorder="1" applyProtection="1">
      <protection locked="0"/>
    </xf>
    <xf numFmtId="0" fontId="9" fillId="2" borderId="16" xfId="0" applyFont="1" applyFill="1" applyBorder="1" applyProtection="1">
      <protection locked="0"/>
    </xf>
    <xf numFmtId="0" fontId="3" fillId="2" borderId="15" xfId="0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3" fontId="0" fillId="4" borderId="0" xfId="0" applyNumberFormat="1" applyFill="1" applyBorder="1" applyAlignment="1" applyProtection="1">
      <alignment horizontal="center"/>
      <protection locked="0"/>
    </xf>
    <xf numFmtId="0" fontId="0" fillId="4" borderId="10" xfId="0" applyFill="1" applyBorder="1" applyAlignment="1" applyProtection="1">
      <alignment horizontal="center"/>
      <protection locked="0"/>
    </xf>
    <xf numFmtId="0" fontId="13" fillId="0" borderId="8" xfId="0" applyFont="1" applyBorder="1"/>
    <xf numFmtId="0" fontId="13" fillId="0" borderId="36" xfId="0" applyFont="1" applyBorder="1"/>
    <xf numFmtId="0" fontId="6" fillId="3" borderId="0" xfId="0" applyFont="1" applyFill="1" applyBorder="1" applyProtection="1">
      <protection locked="0"/>
    </xf>
    <xf numFmtId="3" fontId="0" fillId="0" borderId="17" xfId="0" applyNumberFormat="1" applyFill="1" applyBorder="1" applyAlignment="1" applyProtection="1">
      <alignment horizontal="center"/>
      <protection locked="0"/>
    </xf>
    <xf numFmtId="0" fontId="0" fillId="0" borderId="17" xfId="0" applyFill="1" applyBorder="1"/>
    <xf numFmtId="0" fontId="0" fillId="0" borderId="32" xfId="0" applyFill="1" applyBorder="1" applyAlignment="1" applyProtection="1">
      <alignment horizontal="center"/>
      <protection locked="0"/>
    </xf>
    <xf numFmtId="0" fontId="11" fillId="0" borderId="8" xfId="0" applyFont="1" applyBorder="1"/>
    <xf numFmtId="0" fontId="11" fillId="0" borderId="4" xfId="0" applyFont="1" applyBorder="1"/>
    <xf numFmtId="0" fontId="13" fillId="0" borderId="5" xfId="0" applyFont="1" applyBorder="1"/>
    <xf numFmtId="2" fontId="12" fillId="0" borderId="6" xfId="0" applyNumberFormat="1" applyFont="1" applyBorder="1" applyAlignment="1">
      <alignment horizontal="center"/>
    </xf>
    <xf numFmtId="0" fontId="6" fillId="0" borderId="9" xfId="0" applyFont="1" applyFill="1" applyBorder="1" applyProtection="1">
      <protection locked="0"/>
    </xf>
    <xf numFmtId="10" fontId="7" fillId="0" borderId="10" xfId="0" applyNumberFormat="1" applyFont="1" applyBorder="1" applyAlignment="1" applyProtection="1">
      <alignment horizontal="center"/>
      <protection locked="0"/>
    </xf>
    <xf numFmtId="4" fontId="0" fillId="0" borderId="0" xfId="0" applyNumberFormat="1"/>
    <xf numFmtId="0" fontId="6" fillId="0" borderId="26" xfId="0" applyFont="1" applyBorder="1" applyAlignment="1">
      <alignment horizontal="center"/>
    </xf>
    <xf numFmtId="0" fontId="6" fillId="0" borderId="16" xfId="0" applyFont="1" applyBorder="1" applyAlignment="1" applyProtection="1">
      <alignment horizontal="center"/>
      <protection locked="0"/>
    </xf>
    <xf numFmtId="3" fontId="15" fillId="0" borderId="17" xfId="0" applyNumberFormat="1" applyFont="1" applyFill="1" applyBorder="1" applyAlignment="1" applyProtection="1">
      <alignment horizontal="center"/>
      <protection locked="0"/>
    </xf>
    <xf numFmtId="0" fontId="15" fillId="0" borderId="17" xfId="0" applyFont="1" applyFill="1" applyBorder="1"/>
    <xf numFmtId="0" fontId="15" fillId="0" borderId="34" xfId="0" applyFont="1" applyFill="1" applyBorder="1" applyAlignment="1" applyProtection="1">
      <alignment horizontal="center"/>
      <protection locked="0"/>
    </xf>
    <xf numFmtId="0" fontId="12" fillId="0" borderId="15" xfId="0" applyFont="1" applyBorder="1"/>
    <xf numFmtId="0" fontId="16" fillId="0" borderId="15" xfId="0" applyFont="1" applyBorder="1"/>
    <xf numFmtId="0" fontId="16" fillId="0" borderId="16" xfId="0" applyFont="1" applyBorder="1"/>
    <xf numFmtId="2" fontId="12" fillId="0" borderId="35" xfId="0" applyNumberFormat="1" applyFont="1" applyBorder="1" applyAlignment="1">
      <alignment horizontal="center"/>
    </xf>
    <xf numFmtId="0" fontId="0" fillId="0" borderId="5" xfId="0" applyFill="1" applyBorder="1" applyProtection="1">
      <protection locked="0"/>
    </xf>
    <xf numFmtId="2" fontId="6" fillId="0" borderId="22" xfId="0" applyNumberFormat="1" applyFont="1" applyBorder="1" applyAlignment="1">
      <alignment horizontal="center"/>
    </xf>
    <xf numFmtId="2" fontId="7" fillId="4" borderId="28" xfId="0" applyNumberFormat="1" applyFont="1" applyFill="1" applyBorder="1" applyAlignment="1">
      <alignment horizontal="center"/>
    </xf>
    <xf numFmtId="2" fontId="7" fillId="0" borderId="29" xfId="0" applyNumberFormat="1" applyFont="1" applyFill="1" applyBorder="1" applyAlignment="1">
      <alignment horizontal="center"/>
    </xf>
    <xf numFmtId="0" fontId="7" fillId="0" borderId="14" xfId="0" applyFont="1" applyFill="1" applyBorder="1" applyProtection="1">
      <protection locked="0"/>
    </xf>
    <xf numFmtId="0" fontId="7" fillId="0" borderId="15" xfId="0" applyFont="1" applyFill="1" applyBorder="1" applyProtection="1">
      <protection locked="0"/>
    </xf>
    <xf numFmtId="0" fontId="9" fillId="0" borderId="15" xfId="0" applyFont="1" applyFill="1" applyBorder="1" applyProtection="1">
      <protection locked="0"/>
    </xf>
    <xf numFmtId="0" fontId="9" fillId="0" borderId="16" xfId="0" applyFont="1" applyFill="1" applyBorder="1" applyProtection="1">
      <protection locked="0"/>
    </xf>
    <xf numFmtId="0" fontId="3" fillId="0" borderId="15" xfId="0" applyFon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6" xfId="0" applyFill="1" applyBorder="1" applyProtection="1">
      <protection locked="0"/>
    </xf>
    <xf numFmtId="0" fontId="6" fillId="0" borderId="6" xfId="0" applyFont="1" applyBorder="1" applyAlignment="1" applyProtection="1">
      <alignment horizontal="center"/>
      <protection locked="0"/>
    </xf>
    <xf numFmtId="0" fontId="6" fillId="0" borderId="13" xfId="0" applyFont="1" applyBorder="1" applyAlignment="1">
      <alignment horizontal="center"/>
    </xf>
    <xf numFmtId="2" fontId="6" fillId="0" borderId="25" xfId="0" quotePrefix="1" applyNumberFormat="1" applyFont="1" applyFill="1" applyBorder="1" applyAlignment="1">
      <alignment horizontal="center"/>
    </xf>
    <xf numFmtId="2" fontId="6" fillId="0" borderId="29" xfId="0" applyNumberFormat="1" applyFont="1" applyBorder="1" applyAlignment="1">
      <alignment horizontal="center"/>
    </xf>
    <xf numFmtId="2" fontId="6" fillId="0" borderId="27" xfId="0" quotePrefix="1" applyNumberFormat="1" applyFont="1" applyBorder="1" applyAlignment="1">
      <alignment horizontal="center"/>
    </xf>
    <xf numFmtId="2" fontId="6" fillId="0" borderId="28" xfId="0" quotePrefix="1" applyNumberFormat="1" applyFont="1" applyBorder="1" applyAlignment="1">
      <alignment horizontal="center"/>
    </xf>
    <xf numFmtId="10" fontId="6" fillId="0" borderId="30" xfId="0" applyNumberFormat="1" applyFont="1" applyBorder="1" applyAlignment="1">
      <alignment horizontal="center"/>
    </xf>
    <xf numFmtId="0" fontId="11" fillId="0" borderId="9" xfId="0" applyFont="1" applyBorder="1"/>
    <xf numFmtId="0" fontId="13" fillId="0" borderId="0" xfId="0" applyFont="1" applyBorder="1"/>
    <xf numFmtId="2" fontId="12" fillId="0" borderId="10" xfId="0" applyNumberFormat="1" applyFont="1" applyBorder="1" applyAlignment="1">
      <alignment horizontal="center"/>
    </xf>
    <xf numFmtId="0" fontId="3" fillId="0" borderId="37" xfId="0" applyFont="1" applyFill="1" applyBorder="1"/>
    <xf numFmtId="3" fontId="0" fillId="0" borderId="20" xfId="0" applyNumberFormat="1" applyFill="1" applyBorder="1" applyAlignment="1" applyProtection="1">
      <alignment horizontal="center"/>
      <protection locked="0"/>
    </xf>
    <xf numFmtId="0" fontId="3" fillId="4" borderId="9" xfId="0" applyFont="1" applyFill="1" applyBorder="1"/>
    <xf numFmtId="2" fontId="7" fillId="4" borderId="10" xfId="0" applyNumberFormat="1" applyFont="1" applyFill="1" applyBorder="1" applyAlignment="1">
      <alignment horizontal="center"/>
    </xf>
    <xf numFmtId="0" fontId="0" fillId="4" borderId="9" xfId="0" applyFill="1" applyBorder="1"/>
    <xf numFmtId="0" fontId="0" fillId="0" borderId="19" xfId="0" applyFill="1" applyBorder="1"/>
    <xf numFmtId="0" fontId="11" fillId="0" borderId="7" xfId="0" applyFont="1" applyBorder="1"/>
    <xf numFmtId="0" fontId="11" fillId="0" borderId="14" xfId="0" applyFont="1" applyBorder="1"/>
    <xf numFmtId="2" fontId="7" fillId="0" borderId="31" xfId="0" applyNumberFormat="1" applyFont="1" applyBorder="1" applyAlignment="1">
      <alignment horizontal="center"/>
    </xf>
    <xf numFmtId="2" fontId="7" fillId="0" borderId="32" xfId="0" applyNumberFormat="1" applyFont="1" applyFill="1" applyBorder="1" applyAlignment="1">
      <alignment horizontal="center"/>
    </xf>
    <xf numFmtId="2" fontId="12" fillId="0" borderId="36" xfId="0" applyNumberFormat="1" applyFont="1" applyBorder="1" applyAlignment="1">
      <alignment horizontal="center"/>
    </xf>
    <xf numFmtId="2" fontId="11" fillId="0" borderId="16" xfId="0" applyNumberFormat="1" applyFont="1" applyBorder="1" applyAlignment="1">
      <alignment horizontal="center"/>
    </xf>
    <xf numFmtId="0" fontId="0" fillId="0" borderId="31" xfId="0" applyFill="1" applyBorder="1" applyAlignment="1" applyProtection="1">
      <alignment horizontal="center"/>
      <protection locked="0"/>
    </xf>
    <xf numFmtId="4" fontId="0" fillId="0" borderId="0" xfId="0" applyNumberFormat="1" applyBorder="1" applyProtection="1">
      <protection locked="0"/>
    </xf>
    <xf numFmtId="2" fontId="6" fillId="0" borderId="0" xfId="0" applyNumberFormat="1" applyFont="1" applyBorder="1" applyProtection="1">
      <protection locked="0"/>
    </xf>
    <xf numFmtId="0" fontId="17" fillId="0" borderId="14" xfId="0" applyFont="1" applyBorder="1"/>
    <xf numFmtId="0" fontId="0" fillId="0" borderId="35" xfId="0" applyBorder="1"/>
    <xf numFmtId="0" fontId="0" fillId="0" borderId="15" xfId="0" applyBorder="1"/>
    <xf numFmtId="0" fontId="0" fillId="0" borderId="16" xfId="0" applyBorder="1"/>
    <xf numFmtId="0" fontId="0" fillId="0" borderId="5" xfId="0" applyBorder="1"/>
    <xf numFmtId="0" fontId="0" fillId="0" borderId="6" xfId="0" applyBorder="1"/>
    <xf numFmtId="0" fontId="21" fillId="0" borderId="40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6" fillId="0" borderId="10" xfId="0" applyFont="1" applyBorder="1"/>
    <xf numFmtId="3" fontId="0" fillId="0" borderId="10" xfId="0" applyNumberFormat="1" applyBorder="1"/>
    <xf numFmtId="0" fontId="0" fillId="0" borderId="14" xfId="0" applyBorder="1"/>
    <xf numFmtId="0" fontId="6" fillId="0" borderId="0" xfId="0" applyFont="1" applyFill="1" applyBorder="1" applyAlignment="1">
      <alignment horizontal="center"/>
    </xf>
    <xf numFmtId="0" fontId="25" fillId="0" borderId="0" xfId="0" applyFont="1"/>
    <xf numFmtId="0" fontId="26" fillId="0" borderId="0" xfId="0" applyFont="1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21" fillId="0" borderId="32" xfId="0" applyFont="1" applyFill="1" applyBorder="1" applyAlignment="1">
      <alignment horizontal="center"/>
    </xf>
    <xf numFmtId="0" fontId="21" fillId="0" borderId="42" xfId="0" applyFont="1" applyBorder="1" applyAlignment="1">
      <alignment horizontal="center"/>
    </xf>
    <xf numFmtId="0" fontId="28" fillId="0" borderId="9" xfId="0" applyFont="1" applyBorder="1" applyAlignment="1">
      <alignment horizontal="center"/>
    </xf>
    <xf numFmtId="0" fontId="1" fillId="0" borderId="0" xfId="0" applyFont="1" applyFill="1" applyBorder="1" applyAlignment="1" applyProtection="1">
      <alignment horizontal="center"/>
      <protection locked="0"/>
    </xf>
    <xf numFmtId="10" fontId="0" fillId="0" borderId="0" xfId="0" applyNumberFormat="1" applyFill="1" applyBorder="1"/>
    <xf numFmtId="0" fontId="17" fillId="0" borderId="38" xfId="0" applyFont="1" applyBorder="1" applyAlignment="1">
      <alignment horizontal="center"/>
    </xf>
    <xf numFmtId="0" fontId="0" fillId="0" borderId="10" xfId="0" applyBorder="1" applyAlignment="1">
      <alignment horizontal="center"/>
    </xf>
    <xf numFmtId="10" fontId="32" fillId="0" borderId="16" xfId="0" applyNumberFormat="1" applyFont="1" applyBorder="1" applyAlignment="1">
      <alignment horizontal="center"/>
    </xf>
    <xf numFmtId="0" fontId="32" fillId="0" borderId="38" xfId="0" applyFont="1" applyBorder="1" applyAlignment="1" applyProtection="1">
      <alignment horizontal="center"/>
    </xf>
    <xf numFmtId="0" fontId="0" fillId="3" borderId="22" xfId="0" applyFont="1" applyFill="1" applyBorder="1" applyAlignment="1" applyProtection="1">
      <alignment horizontal="center"/>
      <protection locked="0"/>
    </xf>
    <xf numFmtId="0" fontId="7" fillId="0" borderId="0" xfId="0" applyFont="1" applyFill="1" applyBorder="1" applyProtection="1">
      <protection locked="0"/>
    </xf>
    <xf numFmtId="2" fontId="3" fillId="0" borderId="10" xfId="0" applyNumberFormat="1" applyFont="1" applyFill="1" applyBorder="1" applyAlignment="1" applyProtection="1">
      <alignment horizontal="center"/>
      <protection locked="0"/>
    </xf>
    <xf numFmtId="0" fontId="7" fillId="0" borderId="2" xfId="0" applyFont="1" applyFill="1" applyBorder="1"/>
    <xf numFmtId="0" fontId="6" fillId="0" borderId="2" xfId="0" applyFont="1" applyFill="1" applyBorder="1"/>
    <xf numFmtId="0" fontId="6" fillId="0" borderId="2" xfId="0" applyFont="1" applyBorder="1"/>
    <xf numFmtId="0" fontId="6" fillId="0" borderId="13" xfId="0" applyFont="1" applyBorder="1"/>
    <xf numFmtId="166" fontId="7" fillId="0" borderId="0" xfId="0" applyNumberFormat="1" applyFont="1" applyBorder="1" applyAlignment="1">
      <alignment horizontal="center"/>
    </xf>
    <xf numFmtId="167" fontId="0" fillId="0" borderId="0" xfId="1" applyNumberFormat="1" applyFont="1"/>
    <xf numFmtId="0" fontId="7" fillId="0" borderId="7" xfId="0" applyFont="1" applyFill="1" applyBorder="1" applyProtection="1">
      <protection locked="0"/>
    </xf>
    <xf numFmtId="4" fontId="6" fillId="0" borderId="8" xfId="0" applyNumberFormat="1" applyFont="1" applyBorder="1" applyProtection="1">
      <protection locked="0"/>
    </xf>
    <xf numFmtId="2" fontId="3" fillId="0" borderId="36" xfId="0" applyNumberFormat="1" applyFont="1" applyBorder="1" applyAlignment="1" applyProtection="1">
      <alignment horizontal="center"/>
      <protection locked="0"/>
    </xf>
    <xf numFmtId="0" fontId="7" fillId="0" borderId="24" xfId="0" applyFont="1" applyFill="1" applyBorder="1"/>
    <xf numFmtId="0" fontId="6" fillId="0" borderId="33" xfId="0" applyFont="1" applyFill="1" applyBorder="1"/>
    <xf numFmtId="2" fontId="3" fillId="0" borderId="45" xfId="0" quotePrefix="1" applyNumberFormat="1" applyFont="1" applyBorder="1" applyAlignment="1">
      <alignment horizontal="center"/>
    </xf>
    <xf numFmtId="2" fontId="6" fillId="0" borderId="45" xfId="0" quotePrefix="1" applyNumberFormat="1" applyFont="1" applyBorder="1" applyAlignment="1">
      <alignment horizontal="center"/>
    </xf>
    <xf numFmtId="0" fontId="0" fillId="0" borderId="19" xfId="0" applyFill="1" applyBorder="1" applyAlignment="1"/>
    <xf numFmtId="0" fontId="18" fillId="0" borderId="9" xfId="0" applyFont="1" applyBorder="1" applyAlignment="1">
      <alignment horizontal="right"/>
    </xf>
    <xf numFmtId="0" fontId="28" fillId="0" borderId="45" xfId="0" applyFont="1" applyBorder="1" applyAlignment="1" applyProtection="1">
      <alignment horizontal="center"/>
    </xf>
    <xf numFmtId="0" fontId="38" fillId="0" borderId="35" xfId="0" applyFont="1" applyBorder="1" applyAlignment="1">
      <alignment horizontal="right"/>
    </xf>
    <xf numFmtId="0" fontId="27" fillId="0" borderId="35" xfId="0" applyFont="1" applyFill="1" applyBorder="1" applyAlignment="1" applyProtection="1">
      <alignment horizontal="center"/>
      <protection locked="0"/>
    </xf>
    <xf numFmtId="0" fontId="22" fillId="0" borderId="38" xfId="0" applyFont="1" applyFill="1" applyBorder="1" applyAlignment="1" applyProtection="1">
      <alignment horizontal="center"/>
      <protection locked="0"/>
    </xf>
    <xf numFmtId="0" fontId="39" fillId="0" borderId="43" xfId="0" applyFont="1" applyBorder="1" applyAlignment="1" applyProtection="1">
      <alignment horizontal="center"/>
      <protection locked="0"/>
    </xf>
    <xf numFmtId="0" fontId="39" fillId="0" borderId="39" xfId="0" applyFont="1" applyBorder="1"/>
    <xf numFmtId="0" fontId="39" fillId="0" borderId="46" xfId="0" applyFont="1" applyBorder="1"/>
    <xf numFmtId="0" fontId="39" fillId="0" borderId="41" xfId="0" applyFont="1" applyBorder="1"/>
    <xf numFmtId="3" fontId="39" fillId="3" borderId="47" xfId="0" applyNumberFormat="1" applyFont="1" applyFill="1" applyBorder="1" applyAlignment="1" applyProtection="1">
      <alignment horizontal="center"/>
    </xf>
    <xf numFmtId="10" fontId="39" fillId="0" borderId="42" xfId="0" applyNumberFormat="1" applyFont="1" applyFill="1" applyBorder="1" applyAlignment="1" applyProtection="1">
      <alignment horizontal="center"/>
    </xf>
    <xf numFmtId="3" fontId="39" fillId="0" borderId="22" xfId="0" applyNumberFormat="1" applyFont="1" applyFill="1" applyBorder="1" applyAlignment="1" applyProtection="1">
      <alignment horizontal="center"/>
    </xf>
    <xf numFmtId="3" fontId="39" fillId="0" borderId="22" xfId="0" applyNumberFormat="1" applyFont="1" applyFill="1" applyBorder="1" applyAlignment="1" applyProtection="1">
      <alignment horizontal="center"/>
      <protection locked="0"/>
    </xf>
    <xf numFmtId="165" fontId="39" fillId="3" borderId="22" xfId="0" applyNumberFormat="1" applyFont="1" applyFill="1" applyBorder="1" applyAlignment="1" applyProtection="1">
      <alignment horizontal="center"/>
      <protection locked="0"/>
    </xf>
    <xf numFmtId="165" fontId="39" fillId="0" borderId="22" xfId="0" applyNumberFormat="1" applyFont="1" applyBorder="1" applyAlignment="1">
      <alignment horizontal="center"/>
    </xf>
    <xf numFmtId="165" fontId="42" fillId="0" borderId="35" xfId="0" applyNumberFormat="1" applyFont="1" applyBorder="1" applyAlignment="1">
      <alignment horizontal="right"/>
    </xf>
    <xf numFmtId="0" fontId="8" fillId="0" borderId="39" xfId="0" applyFont="1" applyBorder="1" applyAlignment="1" applyProtection="1">
      <alignment horizontal="center"/>
      <protection locked="0"/>
    </xf>
    <xf numFmtId="0" fontId="39" fillId="0" borderId="39" xfId="0" applyFont="1" applyBorder="1" applyAlignment="1" applyProtection="1">
      <alignment horizontal="center"/>
      <protection locked="0"/>
    </xf>
    <xf numFmtId="0" fontId="8" fillId="0" borderId="41" xfId="0" applyFont="1" applyBorder="1" applyAlignment="1">
      <alignment horizontal="center"/>
    </xf>
    <xf numFmtId="0" fontId="39" fillId="0" borderId="41" xfId="0" applyFont="1" applyFill="1" applyBorder="1" applyAlignment="1" applyProtection="1">
      <alignment horizontal="center"/>
      <protection locked="0"/>
    </xf>
    <xf numFmtId="2" fontId="39" fillId="0" borderId="1" xfId="0" applyNumberFormat="1" applyFont="1" applyFill="1" applyBorder="1" applyAlignment="1" applyProtection="1">
      <alignment horizontal="center"/>
    </xf>
    <xf numFmtId="2" fontId="39" fillId="0" borderId="22" xfId="0" applyNumberFormat="1" applyFont="1" applyBorder="1" applyAlignment="1">
      <alignment horizontal="center"/>
    </xf>
    <xf numFmtId="10" fontId="12" fillId="0" borderId="44" xfId="0" applyNumberFormat="1" applyFont="1" applyBorder="1" applyAlignment="1">
      <alignment horizontal="center"/>
    </xf>
    <xf numFmtId="2" fontId="39" fillId="0" borderId="22" xfId="0" applyNumberFormat="1" applyFont="1" applyFill="1" applyBorder="1" applyAlignment="1" applyProtection="1">
      <alignment horizontal="center"/>
    </xf>
    <xf numFmtId="2" fontId="39" fillId="0" borderId="32" xfId="0" applyNumberFormat="1" applyFont="1" applyBorder="1" applyAlignment="1">
      <alignment horizontal="center"/>
    </xf>
    <xf numFmtId="10" fontId="39" fillId="0" borderId="44" xfId="0" applyNumberFormat="1" applyFont="1" applyBorder="1" applyAlignment="1">
      <alignment horizontal="center"/>
    </xf>
    <xf numFmtId="0" fontId="19" fillId="0" borderId="4" xfId="0" applyFont="1" applyFill="1" applyBorder="1"/>
    <xf numFmtId="0" fontId="39" fillId="0" borderId="43" xfId="0" applyFont="1" applyFill="1" applyBorder="1" applyAlignment="1" applyProtection="1">
      <alignment horizontal="center"/>
      <protection locked="0"/>
    </xf>
    <xf numFmtId="0" fontId="39" fillId="0" borderId="41" xfId="0" applyFont="1" applyFill="1" applyBorder="1" applyProtection="1">
      <protection locked="0"/>
    </xf>
    <xf numFmtId="0" fontId="20" fillId="0" borderId="4" xfId="0" applyFont="1" applyBorder="1" applyAlignment="1" applyProtection="1">
      <alignment horizontal="center"/>
      <protection locked="0"/>
    </xf>
    <xf numFmtId="0" fontId="26" fillId="0" borderId="48" xfId="0" quotePrefix="1" applyFont="1" applyBorder="1" applyAlignment="1">
      <alignment horizontal="center"/>
    </xf>
    <xf numFmtId="0" fontId="26" fillId="0" borderId="49" xfId="0" quotePrefix="1" applyFont="1" applyBorder="1" applyAlignment="1">
      <alignment horizontal="center"/>
    </xf>
    <xf numFmtId="0" fontId="26" fillId="0" borderId="50" xfId="0" quotePrefix="1" applyFont="1" applyBorder="1" applyAlignment="1">
      <alignment horizontal="center"/>
    </xf>
    <xf numFmtId="2" fontId="39" fillId="0" borderId="51" xfId="0" applyNumberFormat="1" applyFont="1" applyBorder="1" applyAlignment="1" applyProtection="1">
      <alignment horizontal="center"/>
    </xf>
    <xf numFmtId="0" fontId="26" fillId="0" borderId="52" xfId="0" quotePrefix="1" applyFont="1" applyBorder="1" applyAlignment="1">
      <alignment horizontal="center"/>
    </xf>
    <xf numFmtId="0" fontId="26" fillId="0" borderId="53" xfId="0" quotePrefix="1" applyFont="1" applyBorder="1" applyAlignment="1">
      <alignment horizontal="center"/>
    </xf>
    <xf numFmtId="0" fontId="39" fillId="0" borderId="54" xfId="0" applyFont="1" applyBorder="1" applyAlignment="1" applyProtection="1">
      <alignment horizontal="center"/>
      <protection locked="0"/>
    </xf>
    <xf numFmtId="0" fontId="39" fillId="0" borderId="34" xfId="0" applyFont="1" applyFill="1" applyBorder="1" applyProtection="1">
      <protection locked="0"/>
    </xf>
    <xf numFmtId="0" fontId="39" fillId="0" borderId="55" xfId="0" applyFont="1" applyBorder="1" applyAlignment="1" applyProtection="1">
      <alignment horizontal="center"/>
      <protection locked="0"/>
    </xf>
    <xf numFmtId="0" fontId="21" fillId="0" borderId="56" xfId="0" applyFont="1" applyBorder="1" applyAlignment="1">
      <alignment horizontal="center"/>
    </xf>
    <xf numFmtId="2" fontId="39" fillId="0" borderId="56" xfId="0" applyNumberFormat="1" applyFont="1" applyBorder="1" applyAlignment="1">
      <alignment horizontal="center"/>
    </xf>
    <xf numFmtId="0" fontId="0" fillId="6" borderId="38" xfId="0" applyFill="1" applyBorder="1"/>
    <xf numFmtId="0" fontId="0" fillId="6" borderId="28" xfId="0" applyFill="1" applyBorder="1"/>
    <xf numFmtId="0" fontId="0" fillId="6" borderId="45" xfId="0" applyFill="1" applyBorder="1"/>
    <xf numFmtId="0" fontId="1" fillId="6" borderId="38" xfId="0" applyFont="1" applyFill="1" applyBorder="1"/>
    <xf numFmtId="0" fontId="1" fillId="6" borderId="28" xfId="0" applyFont="1" applyFill="1" applyBorder="1"/>
    <xf numFmtId="0" fontId="1" fillId="6" borderId="45" xfId="0" applyFont="1" applyFill="1" applyBorder="1"/>
    <xf numFmtId="2" fontId="45" fillId="0" borderId="35" xfId="0" applyNumberFormat="1" applyFont="1" applyBorder="1" applyAlignment="1">
      <alignment horizontal="center"/>
    </xf>
    <xf numFmtId="2" fontId="48" fillId="0" borderId="35" xfId="0" applyNumberFormat="1" applyFont="1" applyBorder="1" applyAlignment="1">
      <alignment horizontal="center"/>
    </xf>
    <xf numFmtId="164" fontId="46" fillId="0" borderId="35" xfId="0" applyNumberFormat="1" applyFont="1" applyBorder="1" applyAlignment="1">
      <alignment horizontal="center"/>
    </xf>
    <xf numFmtId="2" fontId="49" fillId="0" borderId="16" xfId="0" applyNumberFormat="1" applyFont="1" applyFill="1" applyBorder="1" applyAlignment="1">
      <alignment horizontal="center"/>
    </xf>
    <xf numFmtId="0" fontId="26" fillId="0" borderId="16" xfId="0" quotePrefix="1" applyFont="1" applyBorder="1" applyAlignment="1">
      <alignment horizontal="center"/>
    </xf>
    <xf numFmtId="0" fontId="36" fillId="0" borderId="45" xfId="0" applyFont="1" applyFill="1" applyBorder="1" applyAlignment="1" applyProtection="1">
      <alignment horizontal="center"/>
      <protection locked="0"/>
    </xf>
    <xf numFmtId="0" fontId="28" fillId="0" borderId="45" xfId="0" applyFont="1" applyFill="1" applyBorder="1" applyAlignment="1" applyProtection="1">
      <alignment horizontal="center"/>
    </xf>
    <xf numFmtId="0" fontId="39" fillId="0" borderId="9" xfId="0" applyFont="1" applyFill="1" applyBorder="1" applyAlignment="1" applyProtection="1">
      <alignment horizontal="center"/>
      <protection locked="0"/>
    </xf>
    <xf numFmtId="10" fontId="12" fillId="0" borderId="0" xfId="0" applyNumberFormat="1" applyFont="1" applyBorder="1" applyAlignment="1">
      <alignment horizontal="center"/>
    </xf>
    <xf numFmtId="0" fontId="26" fillId="0" borderId="0" xfId="0" quotePrefix="1" applyFont="1" applyBorder="1" applyAlignment="1">
      <alignment horizontal="center"/>
    </xf>
    <xf numFmtId="0" fontId="39" fillId="0" borderId="0" xfId="0" applyFont="1" applyFill="1" applyBorder="1" applyAlignment="1" applyProtection="1">
      <alignment horizontal="center"/>
      <protection locked="0"/>
    </xf>
    <xf numFmtId="10" fontId="39" fillId="0" borderId="0" xfId="0" applyNumberFormat="1" applyFont="1" applyBorder="1" applyAlignment="1">
      <alignment horizontal="center"/>
    </xf>
    <xf numFmtId="0" fontId="26" fillId="0" borderId="10" xfId="0" quotePrefix="1" applyFont="1" applyBorder="1" applyAlignment="1">
      <alignment horizontal="center"/>
    </xf>
    <xf numFmtId="0" fontId="1" fillId="0" borderId="0" xfId="0" applyFont="1" applyFill="1" applyBorder="1"/>
    <xf numFmtId="0" fontId="39" fillId="0" borderId="38" xfId="0" applyFont="1" applyFill="1" applyBorder="1" applyAlignment="1" applyProtection="1">
      <alignment horizontal="center"/>
      <protection locked="0"/>
    </xf>
    <xf numFmtId="0" fontId="45" fillId="0" borderId="35" xfId="0" applyFont="1" applyFill="1" applyBorder="1" applyAlignment="1" applyProtection="1">
      <alignment horizontal="center"/>
      <protection locked="0"/>
    </xf>
    <xf numFmtId="0" fontId="0" fillId="0" borderId="4" xfId="0" applyBorder="1"/>
    <xf numFmtId="0" fontId="0" fillId="6" borderId="4" xfId="0" applyFill="1" applyBorder="1"/>
    <xf numFmtId="0" fontId="47" fillId="0" borderId="0" xfId="0" applyFont="1" applyBorder="1" applyAlignment="1" applyProtection="1">
      <alignment horizontal="center"/>
      <protection locked="0"/>
    </xf>
    <xf numFmtId="0" fontId="26" fillId="0" borderId="57" xfId="0" quotePrefix="1" applyFont="1" applyBorder="1" applyAlignment="1">
      <alignment horizontal="center"/>
    </xf>
    <xf numFmtId="0" fontId="26" fillId="0" borderId="58" xfId="0" quotePrefix="1" applyFont="1" applyBorder="1" applyAlignment="1">
      <alignment horizontal="center"/>
    </xf>
    <xf numFmtId="0" fontId="19" fillId="0" borderId="14" xfId="0" applyFont="1" applyFill="1" applyBorder="1" applyProtection="1">
      <protection locked="0"/>
    </xf>
    <xf numFmtId="0" fontId="19" fillId="0" borderId="7" xfId="0" applyFont="1" applyBorder="1" applyAlignment="1">
      <alignment horizontal="right"/>
    </xf>
    <xf numFmtId="165" fontId="19" fillId="0" borderId="8" xfId="0" applyNumberFormat="1" applyFont="1" applyBorder="1" applyAlignment="1">
      <alignment horizontal="right"/>
    </xf>
    <xf numFmtId="0" fontId="0" fillId="0" borderId="8" xfId="0" applyBorder="1"/>
    <xf numFmtId="0" fontId="38" fillId="0" borderId="7" xfId="0" applyFont="1" applyBorder="1" applyAlignment="1">
      <alignment horizontal="right"/>
    </xf>
    <xf numFmtId="0" fontId="0" fillId="0" borderId="36" xfId="0" applyBorder="1"/>
    <xf numFmtId="0" fontId="50" fillId="0" borderId="38" xfId="0" applyFont="1" applyBorder="1" applyAlignment="1">
      <alignment horizontal="center"/>
    </xf>
    <xf numFmtId="0" fontId="2" fillId="0" borderId="5" xfId="0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Protection="1">
      <protection locked="0"/>
    </xf>
    <xf numFmtId="0" fontId="0" fillId="0" borderId="10" xfId="0" applyFill="1" applyBorder="1" applyProtection="1">
      <protection locked="0"/>
    </xf>
    <xf numFmtId="0" fontId="2" fillId="0" borderId="5" xfId="0" applyFont="1" applyFill="1" applyBorder="1" applyAlignment="1" applyProtection="1">
      <alignment horizontal="left"/>
      <protection locked="0"/>
    </xf>
    <xf numFmtId="0" fontId="0" fillId="0" borderId="0" xfId="0" applyFill="1" applyBorder="1" applyAlignment="1" applyProtection="1">
      <alignment horizontal="left"/>
      <protection locked="0"/>
    </xf>
    <xf numFmtId="0" fontId="7" fillId="0" borderId="8" xfId="0" applyFont="1" applyBorder="1" applyProtection="1">
      <protection locked="0"/>
    </xf>
    <xf numFmtId="0" fontId="9" fillId="0" borderId="8" xfId="0" applyFont="1" applyBorder="1" applyProtection="1">
      <protection locked="0"/>
    </xf>
    <xf numFmtId="0" fontId="9" fillId="0" borderId="36" xfId="0" applyFont="1" applyBorder="1" applyProtection="1">
      <protection locked="0"/>
    </xf>
    <xf numFmtId="0" fontId="6" fillId="0" borderId="7" xfId="0" applyFont="1" applyBorder="1" applyAlignment="1" applyProtection="1">
      <alignment horizontal="center"/>
      <protection locked="0"/>
    </xf>
    <xf numFmtId="0" fontId="3" fillId="0" borderId="7" xfId="0" applyFont="1" applyBorder="1" applyProtection="1">
      <protection locked="0"/>
    </xf>
    <xf numFmtId="0" fontId="3" fillId="0" borderId="8" xfId="0" applyFont="1" applyBorder="1" applyProtection="1">
      <protection locked="0"/>
    </xf>
    <xf numFmtId="0" fontId="0" fillId="0" borderId="8" xfId="0" applyBorder="1" applyProtection="1">
      <protection locked="0"/>
    </xf>
    <xf numFmtId="0" fontId="0" fillId="0" borderId="36" xfId="0" applyBorder="1" applyProtection="1">
      <protection locked="0"/>
    </xf>
    <xf numFmtId="0" fontId="3" fillId="0" borderId="36" xfId="0" applyFont="1" applyBorder="1" applyAlignment="1" applyProtection="1">
      <alignment horizontal="center"/>
      <protection locked="0"/>
    </xf>
    <xf numFmtId="0" fontId="7" fillId="0" borderId="7" xfId="0" applyFont="1" applyBorder="1" applyProtection="1">
      <protection locked="0"/>
    </xf>
    <xf numFmtId="0" fontId="6" fillId="0" borderId="9" xfId="0" applyFont="1" applyBorder="1" applyProtection="1">
      <protection locked="0"/>
    </xf>
    <xf numFmtId="0" fontId="3" fillId="0" borderId="0" xfId="0" applyFont="1" applyFill="1" applyBorder="1" applyProtection="1">
      <protection locked="0"/>
    </xf>
    <xf numFmtId="0" fontId="3" fillId="0" borderId="0" xfId="0" applyFont="1" applyFill="1" applyBorder="1" applyAlignment="1" applyProtection="1">
      <alignment horizontal="center"/>
      <protection locked="0"/>
    </xf>
    <xf numFmtId="0" fontId="7" fillId="2" borderId="7" xfId="0" applyFont="1" applyFill="1" applyBorder="1" applyProtection="1">
      <protection locked="0"/>
    </xf>
    <xf numFmtId="0" fontId="7" fillId="2" borderId="8" xfId="0" applyFont="1" applyFill="1" applyBorder="1" applyProtection="1">
      <protection locked="0"/>
    </xf>
    <xf numFmtId="0" fontId="9" fillId="2" borderId="8" xfId="0" applyFont="1" applyFill="1" applyBorder="1" applyProtection="1">
      <protection locked="0"/>
    </xf>
    <xf numFmtId="0" fontId="9" fillId="2" borderId="36" xfId="0" applyFont="1" applyFill="1" applyBorder="1" applyProtection="1">
      <protection locked="0"/>
    </xf>
    <xf numFmtId="0" fontId="3" fillId="0" borderId="10" xfId="0" applyFont="1" applyBorder="1" applyAlignment="1" applyProtection="1">
      <alignment horizontal="center"/>
      <protection locked="0"/>
    </xf>
    <xf numFmtId="0" fontId="3" fillId="2" borderId="8" xfId="0" applyFon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36" xfId="0" applyFill="1" applyBorder="1" applyProtection="1">
      <protection locked="0"/>
    </xf>
    <xf numFmtId="0" fontId="3" fillId="0" borderId="10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6" fillId="0" borderId="8" xfId="0" applyFont="1" applyFill="1" applyBorder="1"/>
    <xf numFmtId="0" fontId="6" fillId="0" borderId="8" xfId="0" applyFont="1" applyBorder="1"/>
    <xf numFmtId="0" fontId="6" fillId="0" borderId="36" xfId="0" applyFont="1" applyBorder="1"/>
    <xf numFmtId="10" fontId="3" fillId="0" borderId="45" xfId="0" applyNumberFormat="1" applyFont="1" applyBorder="1" applyAlignment="1">
      <alignment horizontal="center"/>
    </xf>
    <xf numFmtId="2" fontId="3" fillId="0" borderId="30" xfId="0" applyNumberFormat="1" applyFont="1" applyBorder="1" applyAlignment="1">
      <alignment horizontal="center"/>
    </xf>
    <xf numFmtId="0" fontId="0" fillId="0" borderId="5" xfId="0" applyFill="1" applyBorder="1" applyProtection="1"/>
    <xf numFmtId="0" fontId="2" fillId="0" borderId="5" xfId="0" applyFont="1" applyFill="1" applyBorder="1" applyAlignment="1" applyProtection="1">
      <alignment horizontal="left"/>
    </xf>
    <xf numFmtId="0" fontId="2" fillId="0" borderId="5" xfId="0" applyFont="1" applyFill="1" applyBorder="1" applyAlignment="1" applyProtection="1">
      <alignment horizontal="center"/>
    </xf>
    <xf numFmtId="0" fontId="8" fillId="0" borderId="6" xfId="0" applyFont="1" applyFill="1" applyBorder="1" applyAlignment="1" applyProtection="1">
      <alignment horizontal="center"/>
    </xf>
    <xf numFmtId="0" fontId="0" fillId="0" borderId="0" xfId="0" applyFill="1" applyBorder="1" applyProtection="1"/>
    <xf numFmtId="0" fontId="0" fillId="0" borderId="0" xfId="0" applyFill="1" applyBorder="1" applyAlignment="1" applyProtection="1">
      <alignment horizontal="left"/>
    </xf>
    <xf numFmtId="0" fontId="0" fillId="0" borderId="0" xfId="0" applyFill="1" applyBorder="1" applyAlignment="1" applyProtection="1">
      <alignment horizontal="center"/>
    </xf>
    <xf numFmtId="0" fontId="0" fillId="0" borderId="10" xfId="0" applyFill="1" applyBorder="1" applyAlignment="1" applyProtection="1">
      <alignment horizontal="center"/>
    </xf>
    <xf numFmtId="0" fontId="1" fillId="0" borderId="0" xfId="0" applyFont="1" applyFill="1" applyBorder="1" applyProtection="1"/>
    <xf numFmtId="0" fontId="0" fillId="0" borderId="10" xfId="0" applyFill="1" applyBorder="1" applyProtection="1"/>
    <xf numFmtId="0" fontId="6" fillId="0" borderId="7" xfId="0" applyFont="1" applyBorder="1" applyProtection="1">
      <protection locked="0"/>
    </xf>
    <xf numFmtId="0" fontId="3" fillId="0" borderId="8" xfId="0" applyFont="1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3" fillId="0" borderId="8" xfId="0" applyFont="1" applyFill="1" applyBorder="1" applyAlignment="1" applyProtection="1">
      <alignment horizontal="center"/>
      <protection locked="0"/>
    </xf>
    <xf numFmtId="0" fontId="0" fillId="0" borderId="36" xfId="0" applyFill="1" applyBorder="1" applyProtection="1">
      <protection locked="0"/>
    </xf>
    <xf numFmtId="0" fontId="53" fillId="0" borderId="5" xfId="0" applyFont="1" applyFill="1" applyBorder="1" applyProtection="1"/>
    <xf numFmtId="0" fontId="54" fillId="0" borderId="5" xfId="0" applyFont="1" applyFill="1" applyBorder="1" applyAlignment="1" applyProtection="1">
      <alignment horizontal="center"/>
    </xf>
    <xf numFmtId="0" fontId="51" fillId="0" borderId="5" xfId="0" applyFont="1" applyFill="1" applyBorder="1" applyProtection="1"/>
    <xf numFmtId="0" fontId="51" fillId="0" borderId="5" xfId="0" applyFont="1" applyFill="1" applyBorder="1" applyAlignment="1" applyProtection="1">
      <alignment horizontal="center"/>
    </xf>
    <xf numFmtId="0" fontId="1" fillId="0" borderId="5" xfId="0" applyFont="1" applyFill="1" applyBorder="1" applyProtection="1"/>
    <xf numFmtId="0" fontId="5" fillId="0" borderId="5" xfId="0" applyFont="1" applyFill="1" applyBorder="1" applyAlignment="1" applyProtection="1">
      <alignment horizontal="center"/>
    </xf>
    <xf numFmtId="0" fontId="1" fillId="0" borderId="10" xfId="0" applyFont="1" applyFill="1" applyBorder="1" applyProtection="1"/>
    <xf numFmtId="0" fontId="6" fillId="0" borderId="7" xfId="0" applyFont="1" applyBorder="1" applyProtection="1"/>
    <xf numFmtId="0" fontId="3" fillId="0" borderId="8" xfId="0" applyFont="1" applyFill="1" applyBorder="1" applyProtection="1"/>
    <xf numFmtId="0" fontId="1" fillId="0" borderId="8" xfId="0" applyFont="1" applyFill="1" applyBorder="1" applyProtection="1"/>
    <xf numFmtId="0" fontId="3" fillId="0" borderId="8" xfId="0" applyFont="1" applyFill="1" applyBorder="1" applyAlignment="1" applyProtection="1">
      <alignment horizontal="center"/>
    </xf>
    <xf numFmtId="0" fontId="1" fillId="0" borderId="36" xfId="0" applyFont="1" applyFill="1" applyBorder="1" applyProtection="1"/>
    <xf numFmtId="0" fontId="3" fillId="0" borderId="8" xfId="0" applyFont="1" applyBorder="1" applyAlignment="1" applyProtection="1">
      <alignment horizontal="center"/>
      <protection locked="0"/>
    </xf>
    <xf numFmtId="0" fontId="0" fillId="0" borderId="0" xfId="0" applyBorder="1" applyProtection="1"/>
    <xf numFmtId="0" fontId="1" fillId="0" borderId="0" xfId="0" applyFont="1" applyBorder="1" applyProtection="1"/>
    <xf numFmtId="0" fontId="53" fillId="0" borderId="5" xfId="0" applyFont="1" applyBorder="1" applyProtection="1"/>
    <xf numFmtId="0" fontId="2" fillId="0" borderId="6" xfId="0" applyFont="1" applyFill="1" applyBorder="1" applyAlignment="1" applyProtection="1">
      <alignment horizontal="center"/>
      <protection locked="0"/>
    </xf>
    <xf numFmtId="0" fontId="0" fillId="0" borderId="10" xfId="0" applyFill="1" applyBorder="1" applyAlignment="1" applyProtection="1">
      <alignment horizontal="left"/>
      <protection locked="0"/>
    </xf>
    <xf numFmtId="0" fontId="1" fillId="0" borderId="10" xfId="0" applyFont="1" applyFill="1" applyBorder="1" applyProtection="1">
      <protection locked="0"/>
    </xf>
    <xf numFmtId="0" fontId="0" fillId="0" borderId="7" xfId="0" applyBorder="1" applyProtection="1">
      <protection locked="0"/>
    </xf>
    <xf numFmtId="0" fontId="21" fillId="0" borderId="7" xfId="0" applyFont="1" applyBorder="1" applyProtection="1"/>
    <xf numFmtId="0" fontId="0" fillId="0" borderId="8" xfId="0" applyFill="1" applyBorder="1" applyProtection="1"/>
    <xf numFmtId="0" fontId="0" fillId="0" borderId="36" xfId="0" applyFill="1" applyBorder="1" applyProtection="1"/>
    <xf numFmtId="0" fontId="4" fillId="0" borderId="6" xfId="0" applyFont="1" applyFill="1" applyBorder="1" applyProtection="1"/>
    <xf numFmtId="0" fontId="0" fillId="0" borderId="7" xfId="0" applyBorder="1"/>
    <xf numFmtId="0" fontId="0" fillId="0" borderId="8" xfId="0" applyFill="1" applyBorder="1" applyAlignment="1" applyProtection="1">
      <alignment horizontal="left"/>
    </xf>
    <xf numFmtId="0" fontId="3" fillId="0" borderId="36" xfId="0" applyFont="1" applyFill="1" applyBorder="1" applyAlignment="1" applyProtection="1">
      <alignment horizontal="center"/>
    </xf>
    <xf numFmtId="0" fontId="5" fillId="0" borderId="14" xfId="0" applyFont="1" applyBorder="1" applyProtection="1">
      <protection locked="0"/>
    </xf>
    <xf numFmtId="0" fontId="0" fillId="0" borderId="15" xfId="0" applyFont="1" applyFill="1" applyBorder="1" applyProtection="1">
      <protection locked="0"/>
    </xf>
    <xf numFmtId="0" fontId="39" fillId="0" borderId="16" xfId="0" applyFont="1" applyFill="1" applyBorder="1" applyAlignment="1" applyProtection="1">
      <alignment horizontal="center"/>
      <protection locked="0"/>
    </xf>
    <xf numFmtId="0" fontId="1" fillId="0" borderId="9" xfId="0" applyFont="1" applyFill="1" applyBorder="1" applyProtection="1"/>
    <xf numFmtId="0" fontId="1" fillId="0" borderId="14" xfId="0" applyFont="1" applyFill="1" applyBorder="1" applyProtection="1">
      <protection locked="0"/>
    </xf>
    <xf numFmtId="0" fontId="0" fillId="0" borderId="16" xfId="0" applyFill="1" applyBorder="1" applyAlignment="1" applyProtection="1">
      <alignment horizontal="center"/>
      <protection locked="0"/>
    </xf>
    <xf numFmtId="0" fontId="1" fillId="0" borderId="15" xfId="0" applyFont="1" applyFill="1" applyBorder="1" applyProtection="1">
      <protection locked="0"/>
    </xf>
    <xf numFmtId="0" fontId="1" fillId="0" borderId="14" xfId="0" applyFont="1" applyBorder="1" applyProtection="1">
      <protection locked="0"/>
    </xf>
    <xf numFmtId="0" fontId="5" fillId="0" borderId="14" xfId="0" applyFont="1" applyBorder="1" applyProtection="1"/>
    <xf numFmtId="0" fontId="0" fillId="0" borderId="15" xfId="0" applyFont="1" applyFill="1" applyBorder="1" applyProtection="1"/>
    <xf numFmtId="0" fontId="39" fillId="0" borderId="16" xfId="0" applyFont="1" applyFill="1" applyBorder="1" applyAlignment="1" applyProtection="1">
      <alignment horizontal="center"/>
    </xf>
    <xf numFmtId="0" fontId="1" fillId="0" borderId="14" xfId="0" applyFont="1" applyFill="1" applyBorder="1" applyProtection="1"/>
    <xf numFmtId="0" fontId="0" fillId="0" borderId="16" xfId="0" applyFont="1" applyFill="1" applyBorder="1" applyAlignment="1" applyProtection="1">
      <alignment horizontal="center"/>
    </xf>
    <xf numFmtId="0" fontId="1" fillId="0" borderId="15" xfId="0" applyFont="1" applyFill="1" applyBorder="1" applyProtection="1"/>
    <xf numFmtId="0" fontId="0" fillId="0" borderId="16" xfId="0" applyFont="1" applyFill="1" applyBorder="1" applyProtection="1"/>
    <xf numFmtId="0" fontId="1" fillId="0" borderId="14" xfId="0" applyFont="1" applyBorder="1" applyProtection="1"/>
    <xf numFmtId="0" fontId="6" fillId="0" borderId="8" xfId="0" applyFont="1" applyFill="1" applyBorder="1" applyProtection="1"/>
    <xf numFmtId="0" fontId="1" fillId="0" borderId="7" xfId="0" applyFont="1" applyBorder="1" applyProtection="1"/>
    <xf numFmtId="0" fontId="2" fillId="0" borderId="15" xfId="0" applyFont="1" applyFill="1" applyBorder="1" applyAlignment="1" applyProtection="1">
      <alignment horizontal="left"/>
    </xf>
    <xf numFmtId="0" fontId="4" fillId="0" borderId="16" xfId="0" applyFont="1" applyFill="1" applyBorder="1" applyAlignment="1" applyProtection="1">
      <alignment horizontal="left"/>
    </xf>
    <xf numFmtId="0" fontId="0" fillId="0" borderId="15" xfId="0" applyFill="1" applyBorder="1" applyAlignment="1" applyProtection="1">
      <alignment horizontal="center"/>
    </xf>
    <xf numFmtId="0" fontId="0" fillId="0" borderId="16" xfId="0" applyFill="1" applyBorder="1" applyProtection="1"/>
    <xf numFmtId="0" fontId="0" fillId="0" borderId="15" xfId="0" applyFill="1" applyBorder="1" applyProtection="1"/>
    <xf numFmtId="0" fontId="1" fillId="0" borderId="16" xfId="0" applyFont="1" applyFill="1" applyBorder="1" applyProtection="1"/>
    <xf numFmtId="0" fontId="5" fillId="0" borderId="4" xfId="0" applyFont="1" applyFill="1" applyBorder="1" applyProtection="1"/>
    <xf numFmtId="0" fontId="52" fillId="0" borderId="6" xfId="0" applyFont="1" applyFill="1" applyBorder="1" applyProtection="1"/>
    <xf numFmtId="0" fontId="5" fillId="0" borderId="14" xfId="0" applyFont="1" applyFill="1" applyBorder="1" applyProtection="1"/>
    <xf numFmtId="0" fontId="8" fillId="0" borderId="16" xfId="0" applyFont="1" applyFill="1" applyBorder="1" applyAlignment="1" applyProtection="1">
      <alignment horizontal="center"/>
    </xf>
    <xf numFmtId="0" fontId="7" fillId="0" borderId="7" xfId="0" applyFont="1" applyBorder="1" applyProtection="1"/>
    <xf numFmtId="0" fontId="0" fillId="0" borderId="16" xfId="0" applyFill="1" applyBorder="1" applyAlignment="1" applyProtection="1">
      <alignment horizontal="center"/>
    </xf>
    <xf numFmtId="0" fontId="7" fillId="0" borderId="14" xfId="0" applyFont="1" applyBorder="1" applyProtection="1"/>
    <xf numFmtId="0" fontId="3" fillId="0" borderId="15" xfId="0" applyFont="1" applyFill="1" applyBorder="1" applyProtection="1"/>
    <xf numFmtId="0" fontId="1" fillId="0" borderId="16" xfId="0" applyFont="1" applyFill="1" applyBorder="1" applyAlignment="1" applyProtection="1">
      <alignment horizontal="center"/>
    </xf>
    <xf numFmtId="0" fontId="17" fillId="0" borderId="6" xfId="0" applyFont="1" applyFill="1" applyBorder="1" applyProtection="1"/>
    <xf numFmtId="0" fontId="3" fillId="0" borderId="8" xfId="0" applyFont="1" applyBorder="1" applyProtection="1"/>
    <xf numFmtId="0" fontId="4" fillId="0" borderId="6" xfId="0" applyFont="1" applyFill="1" applyBorder="1" applyProtection="1">
      <protection locked="0"/>
    </xf>
    <xf numFmtId="0" fontId="3" fillId="0" borderId="36" xfId="0" applyFont="1" applyFill="1" applyBorder="1" applyAlignment="1" applyProtection="1">
      <alignment horizontal="left"/>
      <protection locked="0"/>
    </xf>
    <xf numFmtId="0" fontId="8" fillId="0" borderId="16" xfId="0" applyFont="1" applyFill="1" applyBorder="1" applyAlignment="1" applyProtection="1">
      <alignment horizontal="center"/>
      <protection locked="0"/>
    </xf>
    <xf numFmtId="0" fontId="5" fillId="0" borderId="14" xfId="0" applyFont="1" applyFill="1" applyBorder="1" applyProtection="1">
      <protection locked="0"/>
    </xf>
    <xf numFmtId="0" fontId="7" fillId="0" borderId="7" xfId="0" applyFont="1" applyFill="1" applyBorder="1" applyProtection="1"/>
    <xf numFmtId="0" fontId="1" fillId="0" borderId="4" xfId="0" applyFont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5" fillId="0" borderId="5" xfId="0" applyFont="1" applyFill="1" applyBorder="1" applyAlignment="1" applyProtection="1">
      <alignment horizontal="center"/>
      <protection locked="0"/>
    </xf>
    <xf numFmtId="0" fontId="17" fillId="0" borderId="6" xfId="0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7" fillId="0" borderId="0" xfId="0" applyFont="1" applyBorder="1" applyProtection="1">
      <protection locked="0"/>
    </xf>
    <xf numFmtId="0" fontId="1" fillId="0" borderId="7" xfId="0" applyFont="1" applyFill="1" applyBorder="1" applyProtection="1"/>
    <xf numFmtId="0" fontId="55" fillId="0" borderId="14" xfId="0" applyFont="1" applyFill="1" applyBorder="1" applyProtection="1"/>
    <xf numFmtId="0" fontId="7" fillId="0" borderId="14" xfId="0" applyFont="1" applyFill="1" applyBorder="1" applyProtection="1"/>
    <xf numFmtId="0" fontId="0" fillId="0" borderId="15" xfId="0" applyBorder="1" applyProtection="1"/>
    <xf numFmtId="0" fontId="0" fillId="0" borderId="16" xfId="0" applyBorder="1" applyProtection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http://optimize.tomspudic.com/wp-content/uploads/2013/10/GDI-Gasoline-Fuel-Logs.xlsx#http://optimize.tomspudic.com/wp-content/uploads/2013/10/GDI-Gasoline-Fuel-Logs.xlsx" TargetMode="External"/><Relationship Id="rId2" Type="http://schemas.openxmlformats.org/officeDocument/2006/relationships/image" Target="../media/image1.png"/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5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6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7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8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7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9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10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1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12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13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14.jpe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7.jpe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15.jpe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5.jpe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17.jpeg"/><Relationship Id="rId1" Type="http://schemas.openxmlformats.org/officeDocument/2006/relationships/image" Target="../media/image1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19051</xdr:colOff>
      <xdr:row>41</xdr:row>
      <xdr:rowOff>9525</xdr:rowOff>
    </xdr:from>
    <xdr:to>
      <xdr:col>4</xdr:col>
      <xdr:colOff>1628776</xdr:colOff>
      <xdr:row>49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1" y="8048625"/>
          <a:ext cx="5581650" cy="16478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1628775</xdr:colOff>
      <xdr:row>5</xdr:row>
      <xdr:rowOff>190500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00700" cy="1295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0</xdr:colOff>
      <xdr:row>6</xdr:row>
      <xdr:rowOff>9524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29225" cy="1381124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40</xdr:row>
      <xdr:rowOff>0</xdr:rowOff>
    </xdr:from>
    <xdr:to>
      <xdr:col>4</xdr:col>
      <xdr:colOff>1238250</xdr:colOff>
      <xdr:row>45</xdr:row>
      <xdr:rowOff>276224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7877175"/>
          <a:ext cx="5200650" cy="150494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1628775</xdr:colOff>
      <xdr:row>6</xdr:row>
      <xdr:rowOff>9525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00700" cy="13525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</xdr:row>
      <xdr:rowOff>190500</xdr:rowOff>
    </xdr:from>
    <xdr:to>
      <xdr:col>4</xdr:col>
      <xdr:colOff>1628775</xdr:colOff>
      <xdr:row>48</xdr:row>
      <xdr:rowOff>180975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829550"/>
          <a:ext cx="5600700" cy="17335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42</xdr:row>
      <xdr:rowOff>0</xdr:rowOff>
    </xdr:from>
    <xdr:to>
      <xdr:col>0</xdr:col>
      <xdr:colOff>666750</xdr:colOff>
      <xdr:row>45</xdr:row>
      <xdr:rowOff>0</xdr:rowOff>
    </xdr:to>
    <xdr:sp macro="" textlink="">
      <xdr:nvSpPr>
        <xdr:cNvPr id="3074" name="Text Box 2">
          <a:hlinkClick xmlns:r="http://schemas.openxmlformats.org/officeDocument/2006/relationships" r:id="rId3"/>
        </xdr:cNvPr>
        <xdr:cNvSpPr txBox="1">
          <a:spLocks noChangeArrowheads="1"/>
        </xdr:cNvSpPr>
      </xdr:nvSpPr>
      <xdr:spPr bwMode="auto">
        <a:xfrm>
          <a:off x="0" y="8229600"/>
          <a:ext cx="666750" cy="571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</a:rPr>
            <a:t>http://optimize.tomspudic.com/wp-content/uploads/2013/10/GDI-Gasoline-Fuel-Logs.xlsx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1628775</xdr:colOff>
      <xdr:row>6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00700" cy="1371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4</xdr:col>
      <xdr:colOff>1609725</xdr:colOff>
      <xdr:row>49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105775"/>
          <a:ext cx="5581650" cy="1647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1323974</xdr:colOff>
      <xdr:row>6</xdr:row>
      <xdr:rowOff>9525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95899" cy="13811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</xdr:row>
      <xdr:rowOff>28575</xdr:rowOff>
    </xdr:from>
    <xdr:to>
      <xdr:col>5</xdr:col>
      <xdr:colOff>0</xdr:colOff>
      <xdr:row>45</xdr:row>
      <xdr:rowOff>209550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905750"/>
          <a:ext cx="5305425" cy="13716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0</xdr:colOff>
      <xdr:row>5</xdr:row>
      <xdr:rowOff>190499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10225" cy="1362074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40</xdr:row>
      <xdr:rowOff>9525</xdr:rowOff>
    </xdr:from>
    <xdr:to>
      <xdr:col>4</xdr:col>
      <xdr:colOff>1628776</xdr:colOff>
      <xdr:row>48</xdr:row>
      <xdr:rowOff>190500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7886700"/>
          <a:ext cx="5600700" cy="17145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1628775</xdr:colOff>
      <xdr:row>6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00700" cy="13716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41</xdr:row>
      <xdr:rowOff>0</xdr:rowOff>
    </xdr:from>
    <xdr:to>
      <xdr:col>4</xdr:col>
      <xdr:colOff>1628775</xdr:colOff>
      <xdr:row>48</xdr:row>
      <xdr:rowOff>200025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8105775"/>
          <a:ext cx="5581650" cy="1647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0</xdr:rowOff>
    </xdr:from>
    <xdr:to>
      <xdr:col>5</xdr:col>
      <xdr:colOff>1</xdr:colOff>
      <xdr:row>5</xdr:row>
      <xdr:rowOff>190499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6" y="0"/>
          <a:ext cx="5391150" cy="13620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</xdr:row>
      <xdr:rowOff>1</xdr:rowOff>
    </xdr:from>
    <xdr:to>
      <xdr:col>4</xdr:col>
      <xdr:colOff>1419225</xdr:colOff>
      <xdr:row>46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877176"/>
          <a:ext cx="5391150" cy="149542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0</xdr:colOff>
      <xdr:row>5</xdr:row>
      <xdr:rowOff>190499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10225" cy="13620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4</xdr:col>
      <xdr:colOff>1628775</xdr:colOff>
      <xdr:row>48</xdr:row>
      <xdr:rowOff>190500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877175"/>
          <a:ext cx="5600700" cy="172402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10225" cy="1371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</xdr:row>
      <xdr:rowOff>19050</xdr:rowOff>
    </xdr:from>
    <xdr:to>
      <xdr:col>4</xdr:col>
      <xdr:colOff>1638299</xdr:colOff>
      <xdr:row>48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934325"/>
          <a:ext cx="5610224" cy="170497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9525</xdr:colOff>
      <xdr:row>6</xdr:row>
      <xdr:rowOff>9525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48300" cy="13811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</xdr:row>
      <xdr:rowOff>9526</xdr:rowOff>
    </xdr:from>
    <xdr:to>
      <xdr:col>5</xdr:col>
      <xdr:colOff>0</xdr:colOff>
      <xdr:row>45</xdr:row>
      <xdr:rowOff>228601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886701"/>
          <a:ext cx="5438775" cy="13906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0</xdr:colOff>
      <xdr:row>6</xdr:row>
      <xdr:rowOff>9525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10225" cy="1333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</xdr:row>
      <xdr:rowOff>19050</xdr:rowOff>
    </xdr:from>
    <xdr:to>
      <xdr:col>4</xdr:col>
      <xdr:colOff>1638299</xdr:colOff>
      <xdr:row>49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848600"/>
          <a:ext cx="5610224" cy="17145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10225" cy="135255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40</xdr:row>
      <xdr:rowOff>9525</xdr:rowOff>
    </xdr:from>
    <xdr:to>
      <xdr:col>4</xdr:col>
      <xdr:colOff>1619250</xdr:colOff>
      <xdr:row>48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7905750"/>
          <a:ext cx="5581650" cy="17145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1381125</xdr:colOff>
      <xdr:row>5</xdr:row>
      <xdr:rowOff>190500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53050" cy="13239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39</xdr:row>
      <xdr:rowOff>190500</xdr:rowOff>
    </xdr:from>
    <xdr:to>
      <xdr:col>5</xdr:col>
      <xdr:colOff>0</xdr:colOff>
      <xdr:row>46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7829550"/>
          <a:ext cx="5353050" cy="14478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0</xdr:colOff>
      <xdr:row>6</xdr:row>
      <xdr:rowOff>9524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10225" cy="1381124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40</xdr:row>
      <xdr:rowOff>9525</xdr:rowOff>
    </xdr:from>
    <xdr:to>
      <xdr:col>4</xdr:col>
      <xdr:colOff>1619250</xdr:colOff>
      <xdr:row>48</xdr:row>
      <xdr:rowOff>190500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7886700"/>
          <a:ext cx="5581650" cy="17145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0</xdr:colOff>
      <xdr:row>5</xdr:row>
      <xdr:rowOff>190499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10225" cy="13620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</xdr:row>
      <xdr:rowOff>19051</xdr:rowOff>
    </xdr:from>
    <xdr:to>
      <xdr:col>4</xdr:col>
      <xdr:colOff>1609725</xdr:colOff>
      <xdr:row>48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934326"/>
          <a:ext cx="5581650" cy="1704974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0</xdr:colOff>
      <xdr:row>5</xdr:row>
      <xdr:rowOff>190499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2100" cy="13620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</xdr:row>
      <xdr:rowOff>19051</xdr:rowOff>
    </xdr:from>
    <xdr:to>
      <xdr:col>4</xdr:col>
      <xdr:colOff>1381125</xdr:colOff>
      <xdr:row>46</xdr:row>
      <xdr:rowOff>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896226"/>
          <a:ext cx="5353050" cy="154305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1628775</xdr:colOff>
      <xdr:row>6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00700" cy="1371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</xdr:row>
      <xdr:rowOff>9524</xdr:rowOff>
    </xdr:from>
    <xdr:to>
      <xdr:col>5</xdr:col>
      <xdr:colOff>0</xdr:colOff>
      <xdr:row>48</xdr:row>
      <xdr:rowOff>200024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886699"/>
          <a:ext cx="5610225" cy="172402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189381</xdr:colOff>
      <xdr:row>33</xdr:row>
      <xdr:rowOff>78441</xdr:rowOff>
    </xdr:from>
    <xdr:to>
      <xdr:col>6</xdr:col>
      <xdr:colOff>941855</xdr:colOff>
      <xdr:row>33</xdr:row>
      <xdr:rowOff>303119</xdr:rowOff>
    </xdr:to>
    <xdr:pic>
      <xdr:nvPicPr>
        <xdr:cNvPr id="2" name="Picture 1" descr="green arrow left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224999" y="9233647"/>
          <a:ext cx="752474" cy="224678"/>
        </a:xfrm>
        <a:prstGeom prst="rect">
          <a:avLst/>
        </a:prstGeom>
      </xdr:spPr>
    </xdr:pic>
    <xdr:clientData/>
  </xdr:twoCellAnchor>
  <xdr:twoCellAnchor editAs="oneCell">
    <xdr:from>
      <xdr:col>0</xdr:col>
      <xdr:colOff>4456342</xdr:colOff>
      <xdr:row>0</xdr:row>
      <xdr:rowOff>0</xdr:rowOff>
    </xdr:from>
    <xdr:to>
      <xdr:col>4</xdr:col>
      <xdr:colOff>4336676</xdr:colOff>
      <xdr:row>1</xdr:row>
      <xdr:rowOff>1255058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6342" y="0"/>
          <a:ext cx="9349305" cy="1311087"/>
        </a:xfrm>
        <a:prstGeom prst="rect">
          <a:avLst/>
        </a:prstGeom>
      </xdr:spPr>
    </xdr:pic>
    <xdr:clientData/>
  </xdr:twoCellAnchor>
  <xdr:twoCellAnchor editAs="oneCell">
    <xdr:from>
      <xdr:col>6</xdr:col>
      <xdr:colOff>156882</xdr:colOff>
      <xdr:row>32</xdr:row>
      <xdr:rowOff>67235</xdr:rowOff>
    </xdr:from>
    <xdr:to>
      <xdr:col>6</xdr:col>
      <xdr:colOff>909356</xdr:colOff>
      <xdr:row>32</xdr:row>
      <xdr:rowOff>291913</xdr:rowOff>
    </xdr:to>
    <xdr:pic>
      <xdr:nvPicPr>
        <xdr:cNvPr id="5" name="Picture 4" descr="green arrow left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192500" y="8875059"/>
          <a:ext cx="752474" cy="224678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2364442</xdr:colOff>
      <xdr:row>2</xdr:row>
      <xdr:rowOff>582706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6853" y="0"/>
          <a:ext cx="4224618" cy="1905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11206</xdr:rowOff>
    </xdr:from>
    <xdr:to>
      <xdr:col>0</xdr:col>
      <xdr:colOff>4448734</xdr:colOff>
      <xdr:row>2</xdr:row>
      <xdr:rowOff>593912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206"/>
          <a:ext cx="4448734" cy="1905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J52"/>
  <sheetViews>
    <sheetView tabSelected="1" view="pageLayout" zoomScaleNormal="100" workbookViewId="0">
      <selection activeCell="D7" sqref="D7"/>
    </sheetView>
  </sheetViews>
  <sheetFormatPr defaultRowHeight="15" x14ac:dyDescent="0.25"/>
  <cols>
    <col min="1" max="1" width="11.140625" customWidth="1"/>
    <col min="2" max="2" width="15.140625" customWidth="1"/>
    <col min="3" max="3" width="10.5703125" customWidth="1"/>
    <col min="4" max="4" width="17.42578125" customWidth="1"/>
    <col min="5" max="5" width="22.42578125" customWidth="1"/>
    <col min="6" max="6" width="14.140625" customWidth="1"/>
    <col min="7" max="7" width="17.140625" customWidth="1"/>
    <col min="8" max="8" width="10.7109375" customWidth="1"/>
    <col min="9" max="9" width="15.28515625" customWidth="1"/>
    <col min="10" max="10" width="28.7109375" customWidth="1"/>
    <col min="12" max="12" width="62.5703125" customWidth="1"/>
  </cols>
  <sheetData>
    <row r="1" spans="1:10" ht="24" thickBot="1" x14ac:dyDescent="0.4">
      <c r="A1" s="9"/>
      <c r="B1" s="139"/>
      <c r="C1" s="296"/>
      <c r="D1" s="357"/>
      <c r="E1" s="180"/>
      <c r="F1" s="368" t="s">
        <v>461</v>
      </c>
      <c r="G1" s="369"/>
      <c r="H1" s="369"/>
      <c r="I1" s="369"/>
      <c r="J1" s="370"/>
    </row>
    <row r="2" spans="1:10" ht="15.75" thickBot="1" x14ac:dyDescent="0.3">
      <c r="A2" s="11"/>
      <c r="B2" s="14"/>
      <c r="C2" s="297"/>
      <c r="D2" s="358"/>
      <c r="E2" s="60"/>
      <c r="F2" s="372" t="s">
        <v>463</v>
      </c>
      <c r="G2" s="148"/>
      <c r="H2" s="148"/>
      <c r="I2" s="148"/>
      <c r="J2" s="373"/>
    </row>
    <row r="3" spans="1:10" ht="15.75" thickBot="1" x14ac:dyDescent="0.3">
      <c r="A3" s="11"/>
      <c r="B3" s="14"/>
      <c r="C3" s="14"/>
      <c r="D3" s="295"/>
      <c r="E3" s="60"/>
      <c r="F3" s="372" t="s">
        <v>455</v>
      </c>
      <c r="G3" s="148"/>
      <c r="H3" s="148"/>
      <c r="I3" s="148"/>
      <c r="J3" s="373"/>
    </row>
    <row r="4" spans="1:10" ht="15.75" thickBot="1" x14ac:dyDescent="0.3">
      <c r="A4" s="11"/>
      <c r="B4" s="294"/>
      <c r="C4" s="294"/>
      <c r="D4" s="359"/>
      <c r="E4" s="60"/>
      <c r="F4" s="372" t="s">
        <v>464</v>
      </c>
      <c r="G4" s="374"/>
      <c r="H4" s="148"/>
      <c r="I4" s="148"/>
      <c r="J4" s="149"/>
    </row>
    <row r="5" spans="1:10" ht="15.75" thickBot="1" x14ac:dyDescent="0.3">
      <c r="A5" s="11"/>
      <c r="B5" s="14"/>
      <c r="C5" s="14"/>
      <c r="D5" s="295"/>
      <c r="E5" s="60"/>
      <c r="F5" s="375" t="s">
        <v>465</v>
      </c>
      <c r="G5" s="148"/>
      <c r="H5" s="148"/>
      <c r="I5" s="148"/>
      <c r="J5" s="149"/>
    </row>
    <row r="6" spans="1:10" ht="15.75" thickBot="1" x14ac:dyDescent="0.3">
      <c r="A6" s="360"/>
      <c r="B6" s="303"/>
      <c r="C6" s="338"/>
      <c r="D6" s="340"/>
      <c r="E6" s="291"/>
      <c r="F6" s="375" t="s">
        <v>466</v>
      </c>
      <c r="G6" s="45"/>
      <c r="H6" s="148"/>
      <c r="I6" s="148"/>
      <c r="J6" s="47"/>
    </row>
    <row r="7" spans="1:10" ht="15.75" thickBot="1" x14ac:dyDescent="0.3">
      <c r="A7" s="308"/>
      <c r="B7" s="19"/>
      <c r="C7" s="12" t="s">
        <v>22</v>
      </c>
      <c r="D7" s="12"/>
      <c r="E7" s="20"/>
      <c r="F7" s="19"/>
      <c r="G7" s="19"/>
      <c r="H7" s="12"/>
      <c r="I7" s="12"/>
      <c r="J7" s="17"/>
    </row>
    <row r="8" spans="1:10" ht="15.75" thickBot="1" x14ac:dyDescent="0.3">
      <c r="A8" s="21" t="s">
        <v>79</v>
      </c>
      <c r="B8" s="22"/>
      <c r="C8" s="23"/>
      <c r="D8" s="24"/>
      <c r="E8" s="56" t="s">
        <v>9</v>
      </c>
      <c r="F8" s="44" t="s">
        <v>407</v>
      </c>
      <c r="G8" s="45"/>
      <c r="H8" s="46"/>
      <c r="I8" s="47"/>
      <c r="J8" s="25" t="s">
        <v>10</v>
      </c>
    </row>
    <row r="9" spans="1:10" x14ac:dyDescent="0.25">
      <c r="A9" s="4" t="s">
        <v>6</v>
      </c>
      <c r="B9" s="2"/>
      <c r="C9" s="2"/>
      <c r="D9" s="60"/>
      <c r="E9" s="67" t="s">
        <v>19</v>
      </c>
      <c r="F9" s="57" t="s">
        <v>408</v>
      </c>
      <c r="G9" s="48"/>
      <c r="H9" s="49"/>
      <c r="I9" s="58"/>
      <c r="J9" s="50" t="s">
        <v>23</v>
      </c>
    </row>
    <row r="10" spans="1:10" x14ac:dyDescent="0.25">
      <c r="A10" s="4" t="s">
        <v>21</v>
      </c>
      <c r="B10" s="26"/>
      <c r="C10" s="189" t="s">
        <v>257</v>
      </c>
      <c r="D10" s="73" t="s">
        <v>25</v>
      </c>
      <c r="E10" s="68" t="s">
        <v>20</v>
      </c>
      <c r="F10" s="59" t="s">
        <v>38</v>
      </c>
      <c r="G10" s="27"/>
      <c r="H10" s="2"/>
      <c r="I10" s="60"/>
      <c r="J10" s="51" t="s">
        <v>63</v>
      </c>
    </row>
    <row r="11" spans="1:10" x14ac:dyDescent="0.25">
      <c r="A11" s="6" t="s">
        <v>37</v>
      </c>
      <c r="B11" s="1"/>
      <c r="C11" s="2"/>
      <c r="D11" s="62"/>
      <c r="E11" s="69" t="s">
        <v>7</v>
      </c>
      <c r="F11" s="5" t="s">
        <v>5</v>
      </c>
      <c r="G11" s="26"/>
      <c r="H11" s="189" t="s">
        <v>257</v>
      </c>
      <c r="I11" s="61"/>
      <c r="J11" s="52" t="str">
        <f>IF(G11="","",SUM((G11-B41)/(I11)))</f>
        <v/>
      </c>
    </row>
    <row r="12" spans="1:10" x14ac:dyDescent="0.25">
      <c r="A12" s="4" t="s">
        <v>1</v>
      </c>
      <c r="B12" s="26"/>
      <c r="C12" s="189" t="s">
        <v>257</v>
      </c>
      <c r="D12" s="61"/>
      <c r="E12" s="70" t="str">
        <f>IF(B12="","",SUM((B12-B10)/(D12)))</f>
        <v/>
      </c>
      <c r="F12" s="6" t="s">
        <v>39</v>
      </c>
      <c r="G12" s="1"/>
      <c r="H12" s="1"/>
      <c r="I12" s="62"/>
      <c r="J12" s="51" t="s">
        <v>64</v>
      </c>
    </row>
    <row r="13" spans="1:10" x14ac:dyDescent="0.25">
      <c r="A13" s="6" t="s">
        <v>36</v>
      </c>
      <c r="B13" s="1"/>
      <c r="C13" s="1"/>
      <c r="D13" s="62"/>
      <c r="E13" s="69" t="s">
        <v>8</v>
      </c>
      <c r="F13" s="5" t="s">
        <v>4</v>
      </c>
      <c r="G13" s="26"/>
      <c r="H13" s="189" t="s">
        <v>257</v>
      </c>
      <c r="I13" s="61"/>
      <c r="J13" s="53" t="str">
        <f>IF(G13="","",SUM((G13-G11)/(I13)))</f>
        <v/>
      </c>
    </row>
    <row r="14" spans="1:10" x14ac:dyDescent="0.25">
      <c r="A14" s="4" t="s">
        <v>2</v>
      </c>
      <c r="B14" s="26"/>
      <c r="C14" s="189" t="s">
        <v>257</v>
      </c>
      <c r="D14" s="61"/>
      <c r="E14" s="70" t="str">
        <f>IF(B14="","",SUM((B14-B12)/(D14)))</f>
        <v/>
      </c>
      <c r="F14" s="6" t="s">
        <v>40</v>
      </c>
      <c r="G14" s="1"/>
      <c r="H14" s="1"/>
      <c r="I14" s="62"/>
      <c r="J14" s="51" t="s">
        <v>65</v>
      </c>
    </row>
    <row r="15" spans="1:10" x14ac:dyDescent="0.25">
      <c r="A15" s="6" t="s">
        <v>35</v>
      </c>
      <c r="B15" s="1"/>
      <c r="C15" s="1"/>
      <c r="D15" s="62"/>
      <c r="E15" s="69" t="s">
        <v>11</v>
      </c>
      <c r="F15" s="5" t="s">
        <v>4</v>
      </c>
      <c r="G15" s="26"/>
      <c r="H15" s="189" t="s">
        <v>257</v>
      </c>
      <c r="I15" s="61"/>
      <c r="J15" s="53" t="str">
        <f>IF(G15="","",SUM((G15-G13)/(I15)))</f>
        <v/>
      </c>
    </row>
    <row r="16" spans="1:10" x14ac:dyDescent="0.25">
      <c r="A16" s="4" t="s">
        <v>1</v>
      </c>
      <c r="B16" s="26"/>
      <c r="C16" s="189" t="s">
        <v>257</v>
      </c>
      <c r="D16" s="61"/>
      <c r="E16" s="70" t="str">
        <f>IF(B16="","",SUM((B16-B14)/(D16)))</f>
        <v/>
      </c>
      <c r="F16" s="6" t="s">
        <v>41</v>
      </c>
      <c r="G16" s="1"/>
      <c r="H16" s="1"/>
      <c r="I16" s="62"/>
      <c r="J16" s="51" t="s">
        <v>66</v>
      </c>
    </row>
    <row r="17" spans="1:10" x14ac:dyDescent="0.25">
      <c r="A17" s="6" t="s">
        <v>34</v>
      </c>
      <c r="B17" s="1"/>
      <c r="C17" s="1"/>
      <c r="D17" s="62"/>
      <c r="E17" s="69" t="s">
        <v>12</v>
      </c>
      <c r="F17" s="5" t="s">
        <v>4</v>
      </c>
      <c r="G17" s="26"/>
      <c r="H17" s="189" t="s">
        <v>257</v>
      </c>
      <c r="I17" s="61"/>
      <c r="J17" s="53" t="str">
        <f>IF(G17="","",SUM((G17-G15)/(I17)))</f>
        <v/>
      </c>
    </row>
    <row r="18" spans="1:10" x14ac:dyDescent="0.25">
      <c r="A18" s="4" t="s">
        <v>3</v>
      </c>
      <c r="B18" s="26"/>
      <c r="C18" s="189" t="s">
        <v>257</v>
      </c>
      <c r="D18" s="61"/>
      <c r="E18" s="70" t="str">
        <f>IF(B18="","",SUM((B18-B16)/(D18)))</f>
        <v/>
      </c>
      <c r="F18" s="6" t="s">
        <v>42</v>
      </c>
      <c r="G18" s="1"/>
      <c r="H18" s="190"/>
      <c r="I18" s="62"/>
      <c r="J18" s="51" t="s">
        <v>67</v>
      </c>
    </row>
    <row r="19" spans="1:10" x14ac:dyDescent="0.25">
      <c r="A19" s="6" t="s">
        <v>33</v>
      </c>
      <c r="B19" s="1"/>
      <c r="C19" s="1"/>
      <c r="D19" s="62"/>
      <c r="E19" s="69" t="s">
        <v>13</v>
      </c>
      <c r="F19" s="5" t="s">
        <v>4</v>
      </c>
      <c r="G19" s="26"/>
      <c r="H19" s="189" t="s">
        <v>257</v>
      </c>
      <c r="I19" s="61"/>
      <c r="J19" s="53" t="str">
        <f>IF(G19="","",SUM((G19-G17)/(I19)))</f>
        <v/>
      </c>
    </row>
    <row r="20" spans="1:10" x14ac:dyDescent="0.25">
      <c r="A20" s="4" t="s">
        <v>1</v>
      </c>
      <c r="B20" s="26"/>
      <c r="C20" s="189" t="s">
        <v>257</v>
      </c>
      <c r="D20" s="61"/>
      <c r="E20" s="70" t="str">
        <f>IF(B20="","",SUM((B20-B18)/(D20)))</f>
        <v/>
      </c>
      <c r="F20" s="6" t="s">
        <v>43</v>
      </c>
      <c r="G20" s="1"/>
      <c r="H20" s="190"/>
      <c r="I20" s="62"/>
      <c r="J20" s="51" t="s">
        <v>68</v>
      </c>
    </row>
    <row r="21" spans="1:10" x14ac:dyDescent="0.25">
      <c r="A21" s="6" t="s">
        <v>32</v>
      </c>
      <c r="B21" s="1"/>
      <c r="C21" s="1"/>
      <c r="D21" s="62"/>
      <c r="E21" s="69" t="s">
        <v>14</v>
      </c>
      <c r="F21" s="5" t="s">
        <v>4</v>
      </c>
      <c r="G21" s="26"/>
      <c r="H21" s="189" t="s">
        <v>257</v>
      </c>
      <c r="I21" s="61"/>
      <c r="J21" s="53" t="str">
        <f>IF(G21="","",SUM((G21-G19)/(I21)))</f>
        <v/>
      </c>
    </row>
    <row r="22" spans="1:10" x14ac:dyDescent="0.25">
      <c r="A22" s="4" t="s">
        <v>1</v>
      </c>
      <c r="B22" s="26"/>
      <c r="C22" s="189" t="s">
        <v>257</v>
      </c>
      <c r="D22" s="61"/>
      <c r="E22" s="70" t="str">
        <f>IF(B22="","",SUM((B22-B20)/(D22)))</f>
        <v/>
      </c>
      <c r="F22" s="6" t="s">
        <v>44</v>
      </c>
      <c r="G22" s="1"/>
      <c r="H22" s="190"/>
      <c r="I22" s="62"/>
      <c r="J22" s="51" t="s">
        <v>69</v>
      </c>
    </row>
    <row r="23" spans="1:10" x14ac:dyDescent="0.25">
      <c r="A23" s="6" t="s">
        <v>31</v>
      </c>
      <c r="B23" s="1"/>
      <c r="C23" s="1"/>
      <c r="D23" s="62"/>
      <c r="E23" s="69" t="s">
        <v>15</v>
      </c>
      <c r="F23" s="5" t="s">
        <v>4</v>
      </c>
      <c r="G23" s="26"/>
      <c r="H23" s="189" t="s">
        <v>257</v>
      </c>
      <c r="I23" s="61"/>
      <c r="J23" s="53" t="str">
        <f>IF(G23="","",SUM((G23-G21)/(I23)))</f>
        <v/>
      </c>
    </row>
    <row r="24" spans="1:10" x14ac:dyDescent="0.25">
      <c r="A24" s="4" t="s">
        <v>1</v>
      </c>
      <c r="B24" s="26"/>
      <c r="C24" s="189" t="s">
        <v>257</v>
      </c>
      <c r="D24" s="61"/>
      <c r="E24" s="70" t="str">
        <f>IF(B24="","",SUM((B24-B22)/(D24)))</f>
        <v/>
      </c>
      <c r="F24" s="6" t="s">
        <v>45</v>
      </c>
      <c r="G24" s="1"/>
      <c r="H24" s="190"/>
      <c r="I24" s="62"/>
      <c r="J24" s="51" t="s">
        <v>70</v>
      </c>
    </row>
    <row r="25" spans="1:10" x14ac:dyDescent="0.25">
      <c r="A25" s="6" t="s">
        <v>30</v>
      </c>
      <c r="B25" s="1"/>
      <c r="C25" s="1"/>
      <c r="D25" s="62"/>
      <c r="E25" s="69" t="s">
        <v>16</v>
      </c>
      <c r="F25" s="5" t="s">
        <v>4</v>
      </c>
      <c r="G25" s="26"/>
      <c r="H25" s="189" t="s">
        <v>257</v>
      </c>
      <c r="I25" s="61"/>
      <c r="J25" s="53" t="str">
        <f>IF(G25="","",SUM((G25-G23)/(I25)))</f>
        <v/>
      </c>
    </row>
    <row r="26" spans="1:10" x14ac:dyDescent="0.25">
      <c r="A26" s="4" t="s">
        <v>1</v>
      </c>
      <c r="B26" s="26"/>
      <c r="C26" s="189" t="s">
        <v>257</v>
      </c>
      <c r="D26" s="61"/>
      <c r="E26" s="70" t="str">
        <f>IF(B26="","",SUM((B26-B24)/(D26)))</f>
        <v/>
      </c>
      <c r="F26" s="6" t="s">
        <v>46</v>
      </c>
      <c r="G26" s="1"/>
      <c r="H26" s="190"/>
      <c r="I26" s="62"/>
      <c r="J26" s="51" t="s">
        <v>71</v>
      </c>
    </row>
    <row r="27" spans="1:10" x14ac:dyDescent="0.25">
      <c r="A27" s="6" t="s">
        <v>29</v>
      </c>
      <c r="B27" s="1"/>
      <c r="C27" s="1"/>
      <c r="D27" s="62"/>
      <c r="E27" s="69" t="s">
        <v>17</v>
      </c>
      <c r="F27" s="5" t="s">
        <v>4</v>
      </c>
      <c r="G27" s="26"/>
      <c r="H27" s="189" t="s">
        <v>257</v>
      </c>
      <c r="I27" s="61"/>
      <c r="J27" s="53" t="str">
        <f>IF(G27="","",SUM((G27-G25)/(I27)))</f>
        <v/>
      </c>
    </row>
    <row r="28" spans="1:10" x14ac:dyDescent="0.25">
      <c r="A28" s="4" t="s">
        <v>1</v>
      </c>
      <c r="B28" s="26"/>
      <c r="C28" s="189" t="s">
        <v>257</v>
      </c>
      <c r="D28" s="61"/>
      <c r="E28" s="70" t="str">
        <f>IF(B28="","",SUM((B28-B26)/(D28)))</f>
        <v/>
      </c>
      <c r="F28" s="4" t="s">
        <v>47</v>
      </c>
      <c r="G28" s="2"/>
      <c r="H28" s="189"/>
      <c r="I28" s="60"/>
      <c r="J28" s="51" t="s">
        <v>72</v>
      </c>
    </row>
    <row r="29" spans="1:10" x14ac:dyDescent="0.25">
      <c r="A29" s="6" t="s">
        <v>28</v>
      </c>
      <c r="B29" s="1"/>
      <c r="C29" s="1"/>
      <c r="D29" s="62"/>
      <c r="E29" s="69" t="s">
        <v>18</v>
      </c>
      <c r="F29" s="4" t="s">
        <v>4</v>
      </c>
      <c r="G29" s="34"/>
      <c r="H29" s="189" t="s">
        <v>257</v>
      </c>
      <c r="I29" s="63"/>
      <c r="J29" s="53" t="str">
        <f>IF(G29="","",SUM((G29-G27)/(I29)))</f>
        <v/>
      </c>
    </row>
    <row r="30" spans="1:10" x14ac:dyDescent="0.25">
      <c r="A30" s="5" t="s">
        <v>1</v>
      </c>
      <c r="B30" s="26"/>
      <c r="C30" s="189" t="s">
        <v>257</v>
      </c>
      <c r="D30" s="61"/>
      <c r="E30" s="70" t="str">
        <f>IF(B30="","",SUM((B30-B28)/(D30)))</f>
        <v/>
      </c>
      <c r="F30" s="6" t="s">
        <v>48</v>
      </c>
      <c r="G30" s="1"/>
      <c r="H30" s="190"/>
      <c r="I30" s="62"/>
      <c r="J30" s="51" t="s">
        <v>73</v>
      </c>
    </row>
    <row r="31" spans="1:10" x14ac:dyDescent="0.25">
      <c r="A31" s="36" t="s">
        <v>26</v>
      </c>
      <c r="B31" s="28"/>
      <c r="C31" s="29"/>
      <c r="D31" s="74"/>
      <c r="E31" s="71" t="s">
        <v>27</v>
      </c>
      <c r="F31" s="5" t="s">
        <v>4</v>
      </c>
      <c r="G31" s="26"/>
      <c r="H31" s="189" t="s">
        <v>257</v>
      </c>
      <c r="I31" s="61"/>
      <c r="J31" s="53" t="str">
        <f>IF(G31="","",SUM((G31-G29)/(I31)))</f>
        <v/>
      </c>
    </row>
    <row r="32" spans="1:10" x14ac:dyDescent="0.25">
      <c r="A32" s="6" t="s">
        <v>53</v>
      </c>
      <c r="B32" s="1"/>
      <c r="C32" s="1"/>
      <c r="D32" s="62"/>
      <c r="E32" s="69" t="s">
        <v>58</v>
      </c>
      <c r="F32" s="6" t="s">
        <v>49</v>
      </c>
      <c r="G32" s="1"/>
      <c r="H32" s="190"/>
      <c r="I32" s="62"/>
      <c r="J32" s="51" t="s">
        <v>74</v>
      </c>
    </row>
    <row r="33" spans="1:10" ht="18" customHeight="1" x14ac:dyDescent="0.25">
      <c r="A33" s="4" t="s">
        <v>1</v>
      </c>
      <c r="B33" s="26"/>
      <c r="C33" s="189" t="s">
        <v>257</v>
      </c>
      <c r="D33" s="61"/>
      <c r="E33" s="70" t="str">
        <f>IF(B33="","",SUM((B33-B30)/(D33)))</f>
        <v/>
      </c>
      <c r="F33" s="5" t="s">
        <v>4</v>
      </c>
      <c r="G33" s="26"/>
      <c r="H33" s="189" t="s">
        <v>257</v>
      </c>
      <c r="I33" s="61"/>
      <c r="J33" s="53" t="str">
        <f>IF(G33="","",SUM((G33-G31)/(I33)))</f>
        <v/>
      </c>
    </row>
    <row r="34" spans="1:10" x14ac:dyDescent="0.25">
      <c r="A34" s="6" t="s">
        <v>57</v>
      </c>
      <c r="B34" s="1"/>
      <c r="C34" s="1"/>
      <c r="D34" s="62"/>
      <c r="E34" s="72" t="s">
        <v>59</v>
      </c>
      <c r="F34" s="6" t="s">
        <v>50</v>
      </c>
      <c r="G34" s="1"/>
      <c r="H34" s="190"/>
      <c r="I34" s="62"/>
      <c r="J34" s="51" t="s">
        <v>75</v>
      </c>
    </row>
    <row r="35" spans="1:10" x14ac:dyDescent="0.25">
      <c r="A35" s="4" t="s">
        <v>1</v>
      </c>
      <c r="B35" s="26"/>
      <c r="C35" s="189" t="s">
        <v>257</v>
      </c>
      <c r="D35" s="61"/>
      <c r="E35" s="70" t="str">
        <f>IF(B35="","",SUM((B35-B33)/(D35)))</f>
        <v/>
      </c>
      <c r="F35" s="5" t="s">
        <v>4</v>
      </c>
      <c r="G35" s="26"/>
      <c r="H35" s="189" t="s">
        <v>257</v>
      </c>
      <c r="I35" s="61"/>
      <c r="J35" s="53" t="str">
        <f>IF(G35="","",SUM((G35-G33)/(I35)))</f>
        <v/>
      </c>
    </row>
    <row r="36" spans="1:10" x14ac:dyDescent="0.25">
      <c r="A36" s="6" t="s">
        <v>56</v>
      </c>
      <c r="B36" s="1"/>
      <c r="C36" s="1"/>
      <c r="D36" s="62"/>
      <c r="E36" s="72" t="s">
        <v>60</v>
      </c>
      <c r="F36" s="6" t="s">
        <v>51</v>
      </c>
      <c r="G36" s="1"/>
      <c r="H36" s="190"/>
      <c r="I36" s="62"/>
      <c r="J36" s="51" t="s">
        <v>76</v>
      </c>
    </row>
    <row r="37" spans="1:10" x14ac:dyDescent="0.25">
      <c r="A37" s="4" t="s">
        <v>1</v>
      </c>
      <c r="B37" s="26"/>
      <c r="C37" s="189" t="s">
        <v>257</v>
      </c>
      <c r="D37" s="61"/>
      <c r="E37" s="70" t="str">
        <f>IF(B37="","",SUM((B37-B35)/(D37)))</f>
        <v/>
      </c>
      <c r="F37" s="5" t="s">
        <v>4</v>
      </c>
      <c r="G37" s="26"/>
      <c r="H37" s="189" t="s">
        <v>257</v>
      </c>
      <c r="I37" s="61"/>
      <c r="J37" s="53" t="str">
        <f>IF(G37="","",SUM((G37-G35)/(I37)))</f>
        <v/>
      </c>
    </row>
    <row r="38" spans="1:10" x14ac:dyDescent="0.25">
      <c r="A38" s="6" t="s">
        <v>55</v>
      </c>
      <c r="B38" s="1"/>
      <c r="C38" s="1"/>
      <c r="D38" s="62"/>
      <c r="E38" s="72" t="s">
        <v>61</v>
      </c>
      <c r="F38" s="4" t="s">
        <v>52</v>
      </c>
      <c r="G38" s="2"/>
      <c r="H38" s="189"/>
      <c r="I38" s="60"/>
      <c r="J38" s="51" t="s">
        <v>77</v>
      </c>
    </row>
    <row r="39" spans="1:10" x14ac:dyDescent="0.25">
      <c r="A39" s="4" t="s">
        <v>1</v>
      </c>
      <c r="B39" s="26"/>
      <c r="C39" s="189" t="s">
        <v>257</v>
      </c>
      <c r="D39" s="61"/>
      <c r="E39" s="70" t="str">
        <f>IF(B39="","",SUM((B39-B37)/(D39)))</f>
        <v/>
      </c>
      <c r="F39" s="4" t="s">
        <v>4</v>
      </c>
      <c r="G39" s="34"/>
      <c r="H39" s="189" t="s">
        <v>257</v>
      </c>
      <c r="I39" s="63"/>
      <c r="J39" s="53" t="str">
        <f>IF(G39="","",SUM((G39-G37)/(I39)))</f>
        <v/>
      </c>
    </row>
    <row r="40" spans="1:10" x14ac:dyDescent="0.25">
      <c r="A40" s="6" t="s">
        <v>54</v>
      </c>
      <c r="B40" s="1"/>
      <c r="C40" s="1"/>
      <c r="D40" s="62"/>
      <c r="E40" s="72" t="s">
        <v>62</v>
      </c>
      <c r="F40" s="6" t="s">
        <v>218</v>
      </c>
      <c r="G40" s="1"/>
      <c r="H40" s="190"/>
      <c r="I40" s="62"/>
      <c r="J40" s="51" t="s">
        <v>81</v>
      </c>
    </row>
    <row r="41" spans="1:10" ht="15.75" thickBot="1" x14ac:dyDescent="0.3">
      <c r="A41" s="4" t="s">
        <v>1</v>
      </c>
      <c r="B41" s="34"/>
      <c r="C41" s="189" t="s">
        <v>257</v>
      </c>
      <c r="D41" s="63"/>
      <c r="E41" s="70" t="str">
        <f>IF(B41="","",SUM((B41-B39)/(D41)))</f>
        <v/>
      </c>
      <c r="F41" s="4" t="s">
        <v>4</v>
      </c>
      <c r="G41" s="34"/>
      <c r="H41" s="189" t="s">
        <v>257</v>
      </c>
      <c r="I41" s="63"/>
      <c r="J41" s="53" t="str">
        <f>IF(G41="","",SUM((G41-G39)/(I41)))</f>
        <v/>
      </c>
    </row>
    <row r="42" spans="1:10" ht="18" customHeight="1" x14ac:dyDescent="0.25">
      <c r="A42" s="124" t="s">
        <v>149</v>
      </c>
      <c r="B42" s="125"/>
      <c r="C42" s="125"/>
      <c r="D42" s="125"/>
      <c r="E42" s="126"/>
      <c r="F42" s="160" t="s">
        <v>397</v>
      </c>
      <c r="G42" s="161"/>
      <c r="H42" s="102"/>
      <c r="I42" s="172"/>
      <c r="J42" s="168" t="str">
        <f>IF(ISERROR(AVERAGE(E35:E41,J11:J41)),"n/a",AVERAGE(E35:E41,J11:J41))</f>
        <v>n/a</v>
      </c>
    </row>
    <row r="43" spans="1:10" ht="18" customHeight="1" x14ac:dyDescent="0.25">
      <c r="A43" s="157"/>
      <c r="B43" s="158"/>
      <c r="C43" s="158"/>
      <c r="D43" s="158"/>
      <c r="E43" s="159"/>
      <c r="F43" s="162"/>
      <c r="G43" s="115"/>
      <c r="H43" s="85"/>
      <c r="I43" s="116"/>
      <c r="J43" s="163"/>
    </row>
    <row r="44" spans="1:10" ht="15.75" x14ac:dyDescent="0.25">
      <c r="A44" s="157"/>
      <c r="B44" s="158"/>
      <c r="C44" s="158"/>
      <c r="D44" s="158"/>
      <c r="E44" s="159"/>
      <c r="F44" s="162"/>
      <c r="G44" s="115"/>
      <c r="H44" s="85"/>
      <c r="I44" s="116"/>
      <c r="J44" s="163"/>
    </row>
    <row r="45" spans="1:10" ht="15.75" x14ac:dyDescent="0.25">
      <c r="A45" s="157"/>
      <c r="B45" s="158"/>
      <c r="C45" s="158"/>
      <c r="D45" s="158"/>
      <c r="E45" s="159"/>
      <c r="F45" s="162"/>
      <c r="G45" s="115"/>
      <c r="H45" s="85"/>
      <c r="I45" s="116"/>
      <c r="J45" s="163"/>
    </row>
    <row r="46" spans="1:10" x14ac:dyDescent="0.25">
      <c r="A46" s="37"/>
      <c r="B46" s="38" t="s">
        <v>78</v>
      </c>
      <c r="C46" s="38"/>
      <c r="D46" s="38"/>
      <c r="E46" s="91"/>
      <c r="F46" s="164"/>
      <c r="G46" s="115"/>
      <c r="H46" s="85"/>
      <c r="I46" s="116"/>
      <c r="J46" s="163"/>
    </row>
    <row r="47" spans="1:10" x14ac:dyDescent="0.25">
      <c r="A47" s="37"/>
      <c r="B47" s="119" t="s">
        <v>150</v>
      </c>
      <c r="C47" s="119"/>
      <c r="D47" s="119"/>
      <c r="E47" s="91"/>
      <c r="F47" s="217" t="s">
        <v>399</v>
      </c>
      <c r="G47" s="120"/>
      <c r="H47" s="121"/>
      <c r="I47" s="122"/>
      <c r="J47" s="169" t="s">
        <v>23</v>
      </c>
    </row>
    <row r="48" spans="1:10" ht="16.5" thickBot="1" x14ac:dyDescent="0.3">
      <c r="A48" s="127"/>
      <c r="B48" s="38"/>
      <c r="C48" s="39"/>
      <c r="D48" s="39"/>
      <c r="E48" s="128"/>
      <c r="F48" s="166" t="s">
        <v>148</v>
      </c>
      <c r="G48" s="117"/>
      <c r="H48" s="117"/>
      <c r="I48" s="118"/>
      <c r="J48" s="170" t="str">
        <f>IF(ISERROR(AVERAGE(E12:E33)),"n/a",(AVERAGE(E12:E33)))</f>
        <v>n/a</v>
      </c>
    </row>
    <row r="49" spans="1:10" ht="16.5" thickBot="1" x14ac:dyDescent="0.3">
      <c r="A49" s="40"/>
      <c r="B49" s="41"/>
      <c r="C49" s="42"/>
      <c r="D49" s="42"/>
      <c r="E49" s="92"/>
      <c r="F49" s="167" t="s">
        <v>151</v>
      </c>
      <c r="G49" s="97"/>
      <c r="H49" s="97"/>
      <c r="I49" s="98"/>
      <c r="J49" s="171" t="str">
        <f>IF(ISERROR(AVERAGE(E35:E41,J11:J41)),"n/a",AVERAGE(E35:E41,J11:J41))</f>
        <v>n/a</v>
      </c>
    </row>
    <row r="50" spans="1:10" x14ac:dyDescent="0.25">
      <c r="F50" s="79"/>
      <c r="G50" s="79"/>
      <c r="H50" s="80"/>
      <c r="I50" s="80"/>
      <c r="J50" s="81"/>
    </row>
    <row r="51" spans="1:10" ht="18.75" x14ac:dyDescent="0.3">
      <c r="D51" s="82"/>
      <c r="E51" s="77"/>
      <c r="F51" s="2"/>
      <c r="G51" s="84" t="str">
        <f>IF(ISBLANK(G41),J41,"")</f>
        <v/>
      </c>
      <c r="H51" s="2"/>
      <c r="I51" s="2"/>
      <c r="J51" s="188" t="s">
        <v>245</v>
      </c>
    </row>
    <row r="52" spans="1:10" x14ac:dyDescent="0.25">
      <c r="E52" s="82"/>
    </row>
  </sheetData>
  <sheetProtection algorithmName="SHA-512" hashValue="XYMpF3Y+CWH++bXtNqavH47I/PoMVHvj/UV1KoSEoLNmjIKY8sAa/BjjonBZMLHlaSWxOWGCevaZJb8/nydl2g==" saltValue="vVppJ2kqBeXH8CjTiad5oQ==" spinCount="100000" sheet="1" objects="1" scenarios="1" selectLockedCells="1"/>
  <pageMargins left="1.11375" right="0.7" top="0.75" bottom="0.75" header="0.3" footer="0.3"/>
  <pageSetup scale="66" orientation="landscape" verticalDpi="200" r:id="rId1"/>
  <headerFooter differentOddEven="1">
    <oddFooter xml:space="preserve">&amp;C&amp;"-,Bold"&amp;18                                                                                                                                                     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N50"/>
  <sheetViews>
    <sheetView view="pageLayout" zoomScaleNormal="100" workbookViewId="0">
      <selection activeCell="D7" sqref="D7"/>
    </sheetView>
  </sheetViews>
  <sheetFormatPr defaultRowHeight="15" x14ac:dyDescent="0.25"/>
  <cols>
    <col min="1" max="1" width="11.140625" customWidth="1"/>
    <col min="2" max="2" width="15.140625" customWidth="1"/>
    <col min="3" max="3" width="10.5703125" customWidth="1"/>
    <col min="4" max="4" width="17.42578125" customWidth="1"/>
    <col min="5" max="5" width="17.140625" customWidth="1"/>
    <col min="6" max="6" width="14.140625" customWidth="1"/>
    <col min="7" max="7" width="17.140625" customWidth="1"/>
    <col min="8" max="8" width="10.7109375" customWidth="1"/>
    <col min="9" max="9" width="15.28515625" customWidth="1"/>
    <col min="10" max="10" width="28.7109375" customWidth="1"/>
  </cols>
  <sheetData>
    <row r="1" spans="1:12" ht="29.25" thickBot="1" x14ac:dyDescent="0.5">
      <c r="A1" s="281"/>
      <c r="B1" s="326"/>
      <c r="C1" s="327"/>
      <c r="D1" s="328"/>
      <c r="E1" s="364"/>
      <c r="F1" s="376" t="str">
        <f>'TFL-1A'!F1</f>
        <v>XYZ Company Xp3 Trial Vehicle MPG Summary</v>
      </c>
      <c r="G1" s="377"/>
      <c r="H1" s="377"/>
      <c r="I1" s="377"/>
      <c r="J1" s="378"/>
    </row>
    <row r="2" spans="1:12" ht="15.75" thickBot="1" x14ac:dyDescent="0.3">
      <c r="A2" s="4"/>
      <c r="B2" s="330"/>
      <c r="C2" s="331"/>
      <c r="D2" s="332" t="s">
        <v>456</v>
      </c>
      <c r="E2" s="335"/>
      <c r="F2" s="379" t="str">
        <f>'TFL-1A'!F2</f>
        <v xml:space="preserve">Driver Name/ID: </v>
      </c>
      <c r="G2" s="377"/>
      <c r="H2" s="377"/>
      <c r="I2" s="377"/>
      <c r="J2" s="380"/>
    </row>
    <row r="3" spans="1:12" ht="15.75" thickBot="1" x14ac:dyDescent="0.3">
      <c r="A3" s="4"/>
      <c r="B3" s="330"/>
      <c r="C3" s="330"/>
      <c r="D3" s="330"/>
      <c r="E3" s="335" t="s">
        <v>457</v>
      </c>
      <c r="F3" s="379" t="str">
        <f>'TFL-1A'!F3</f>
        <v xml:space="preserve">Vehicle ID/Number: </v>
      </c>
      <c r="G3" s="377"/>
      <c r="H3" s="377"/>
      <c r="I3" s="377"/>
      <c r="J3" s="380"/>
    </row>
    <row r="4" spans="1:12" ht="15.75" thickBot="1" x14ac:dyDescent="0.3">
      <c r="A4" s="4"/>
      <c r="B4" s="334"/>
      <c r="C4" s="334"/>
      <c r="D4" s="334"/>
      <c r="E4" s="347"/>
      <c r="F4" s="379" t="str">
        <f>'TFL-1A'!F4</f>
        <v>Consultant Name:</v>
      </c>
      <c r="G4" s="381"/>
      <c r="H4" s="377"/>
      <c r="I4" s="377"/>
      <c r="J4" s="382"/>
    </row>
    <row r="5" spans="1:12" ht="15.75" thickBot="1" x14ac:dyDescent="0.3">
      <c r="A5" s="4"/>
      <c r="B5" s="330"/>
      <c r="C5" s="331"/>
      <c r="D5" s="330"/>
      <c r="E5" s="335"/>
      <c r="F5" s="383" t="str">
        <f>'TFL-1A'!F5</f>
        <v xml:space="preserve">Contact Number: </v>
      </c>
      <c r="G5" s="377"/>
      <c r="H5" s="377"/>
      <c r="I5" s="377"/>
      <c r="J5" s="382"/>
    </row>
    <row r="6" spans="1:12" ht="15.75" thickBot="1" x14ac:dyDescent="0.3">
      <c r="A6" s="365"/>
      <c r="B6" s="349"/>
      <c r="C6" s="366"/>
      <c r="D6" s="362"/>
      <c r="E6" s="367"/>
      <c r="F6" s="361" t="str">
        <f>'TFL-1A'!F6</f>
        <v xml:space="preserve">Date: </v>
      </c>
      <c r="G6" s="349"/>
      <c r="H6" s="362"/>
      <c r="I6" s="362"/>
      <c r="J6" s="363"/>
    </row>
    <row r="7" spans="1:12" ht="15.75" thickBot="1" x14ac:dyDescent="0.3">
      <c r="A7" s="127"/>
      <c r="B7" s="309"/>
      <c r="C7" s="14" t="s">
        <v>22</v>
      </c>
      <c r="D7" s="14"/>
      <c r="E7" s="310"/>
      <c r="F7" s="309"/>
      <c r="G7" s="309"/>
      <c r="H7" s="14"/>
      <c r="I7" s="14"/>
      <c r="J7" s="295"/>
    </row>
    <row r="8" spans="1:12" ht="15.75" thickBot="1" x14ac:dyDescent="0.3">
      <c r="A8" s="108" t="s">
        <v>409</v>
      </c>
      <c r="B8" s="109"/>
      <c r="C8" s="110"/>
      <c r="D8" s="111"/>
      <c r="E8" s="93" t="s">
        <v>100</v>
      </c>
      <c r="F8" s="112" t="s">
        <v>410</v>
      </c>
      <c r="G8" s="112"/>
      <c r="H8" s="113"/>
      <c r="I8" s="114"/>
      <c r="J8" s="25" t="s">
        <v>10</v>
      </c>
    </row>
    <row r="9" spans="1:12" x14ac:dyDescent="0.25">
      <c r="A9" s="4" t="s">
        <v>377</v>
      </c>
      <c r="B9" s="2"/>
      <c r="C9" s="2"/>
      <c r="D9" s="60"/>
      <c r="E9" s="94" t="s">
        <v>102</v>
      </c>
      <c r="F9" s="27" t="s">
        <v>117</v>
      </c>
      <c r="G9" s="27"/>
      <c r="H9" s="2"/>
      <c r="I9" s="60"/>
      <c r="J9" s="51" t="s">
        <v>132</v>
      </c>
    </row>
    <row r="10" spans="1:12" x14ac:dyDescent="0.25">
      <c r="A10" s="4" t="s">
        <v>21</v>
      </c>
      <c r="B10" s="26"/>
      <c r="C10" s="189" t="s">
        <v>257</v>
      </c>
      <c r="D10" s="201"/>
      <c r="E10" s="95" t="str">
        <f>IF(B10="","",ROUND(SUM((B10-'TFL-1A'!G41)/(D10)),2))</f>
        <v/>
      </c>
      <c r="F10" s="3" t="s">
        <v>5</v>
      </c>
      <c r="G10" s="26"/>
      <c r="H10" s="189" t="s">
        <v>257</v>
      </c>
      <c r="I10" s="61"/>
      <c r="J10" s="53" t="str">
        <f>IF(G10="","",ROUND(SUM((G10-B40)/(I10)),2))</f>
        <v/>
      </c>
      <c r="K10" s="129"/>
      <c r="L10" s="82"/>
    </row>
    <row r="11" spans="1:12" x14ac:dyDescent="0.25">
      <c r="A11" s="6" t="s">
        <v>378</v>
      </c>
      <c r="B11" s="1"/>
      <c r="C11" s="2"/>
      <c r="D11" s="62"/>
      <c r="E11" s="94" t="s">
        <v>101</v>
      </c>
      <c r="F11" s="1" t="s">
        <v>118</v>
      </c>
      <c r="G11" s="1"/>
      <c r="H11" s="1"/>
      <c r="I11" s="62"/>
      <c r="J11" s="51" t="s">
        <v>133</v>
      </c>
    </row>
    <row r="12" spans="1:12" x14ac:dyDescent="0.25">
      <c r="A12" s="4" t="s">
        <v>1</v>
      </c>
      <c r="B12" s="26"/>
      <c r="C12" s="189" t="s">
        <v>257</v>
      </c>
      <c r="D12" s="61"/>
      <c r="E12" s="75" t="str">
        <f>IF(B12="","",ROUND(SUM((B12-B10)/(D12)),2))</f>
        <v/>
      </c>
      <c r="F12" s="3" t="s">
        <v>4</v>
      </c>
      <c r="G12" s="26"/>
      <c r="H12" s="189" t="s">
        <v>257</v>
      </c>
      <c r="I12" s="61"/>
      <c r="J12" s="53" t="str">
        <f>IF(G12="","",ROUND(SUM((G12-G10)/(I12)),2))</f>
        <v/>
      </c>
      <c r="K12" s="129"/>
      <c r="L12" s="82"/>
    </row>
    <row r="13" spans="1:12" x14ac:dyDescent="0.25">
      <c r="A13" s="6" t="s">
        <v>379</v>
      </c>
      <c r="B13" s="1"/>
      <c r="C13" s="1"/>
      <c r="D13" s="62"/>
      <c r="E13" s="94" t="s">
        <v>103</v>
      </c>
      <c r="F13" s="1" t="s">
        <v>119</v>
      </c>
      <c r="G13" s="1"/>
      <c r="H13" s="1"/>
      <c r="I13" s="62"/>
      <c r="J13" s="51" t="s">
        <v>134</v>
      </c>
      <c r="K13" s="129"/>
      <c r="L13" s="82"/>
    </row>
    <row r="14" spans="1:12" x14ac:dyDescent="0.25">
      <c r="A14" s="4" t="s">
        <v>2</v>
      </c>
      <c r="B14" s="26"/>
      <c r="C14" s="189" t="s">
        <v>257</v>
      </c>
      <c r="D14" s="61"/>
      <c r="E14" s="75" t="str">
        <f>IF(B14="","",ROUND(SUM((B14-B12)/(D14)),2))</f>
        <v/>
      </c>
      <c r="F14" s="3" t="s">
        <v>4</v>
      </c>
      <c r="G14" s="26"/>
      <c r="H14" s="189" t="s">
        <v>257</v>
      </c>
      <c r="I14" s="61"/>
      <c r="J14" s="53" t="str">
        <f>IF(G14="","",ROUND(SUM((G14-G12)/(I14)),2))</f>
        <v/>
      </c>
      <c r="K14" s="129"/>
      <c r="L14" s="82"/>
    </row>
    <row r="15" spans="1:12" x14ac:dyDescent="0.25">
      <c r="A15" s="6" t="s">
        <v>380</v>
      </c>
      <c r="B15" s="1"/>
      <c r="C15" s="1"/>
      <c r="D15" s="62"/>
      <c r="E15" s="94" t="s">
        <v>104</v>
      </c>
      <c r="F15" s="1" t="s">
        <v>120</v>
      </c>
      <c r="G15" s="1"/>
      <c r="H15" s="1"/>
      <c r="I15" s="62"/>
      <c r="J15" s="51" t="s">
        <v>135</v>
      </c>
      <c r="K15" s="129"/>
      <c r="L15" s="82"/>
    </row>
    <row r="16" spans="1:12" x14ac:dyDescent="0.25">
      <c r="A16" s="4" t="s">
        <v>1</v>
      </c>
      <c r="B16" s="26"/>
      <c r="C16" s="189" t="s">
        <v>257</v>
      </c>
      <c r="D16" s="61"/>
      <c r="E16" s="75" t="str">
        <f>IF(B16="","",ROUND(SUM((B16-B14)/(D16)),2))</f>
        <v/>
      </c>
      <c r="F16" s="3" t="s">
        <v>4</v>
      </c>
      <c r="G16" s="26"/>
      <c r="H16" s="189" t="s">
        <v>257</v>
      </c>
      <c r="I16" s="61"/>
      <c r="J16" s="53" t="str">
        <f>IF(G16="","",ROUND(SUM((G16-G14)/(I16)),2))</f>
        <v/>
      </c>
      <c r="K16" s="129"/>
      <c r="L16" s="82"/>
    </row>
    <row r="17" spans="1:14" x14ac:dyDescent="0.25">
      <c r="A17" s="6" t="s">
        <v>381</v>
      </c>
      <c r="B17" s="1"/>
      <c r="C17" s="1"/>
      <c r="D17" s="62"/>
      <c r="E17" s="94" t="s">
        <v>105</v>
      </c>
      <c r="F17" s="1" t="s">
        <v>121</v>
      </c>
      <c r="G17" s="1"/>
      <c r="H17" s="1"/>
      <c r="I17" s="62"/>
      <c r="J17" s="51" t="s">
        <v>136</v>
      </c>
      <c r="K17" s="129"/>
      <c r="L17" s="82"/>
    </row>
    <row r="18" spans="1:14" x14ac:dyDescent="0.25">
      <c r="A18" s="4" t="s">
        <v>3</v>
      </c>
      <c r="B18" s="26"/>
      <c r="C18" s="189" t="s">
        <v>257</v>
      </c>
      <c r="D18" s="61"/>
      <c r="E18" s="75" t="str">
        <f>IF(B18="","",ROUND(SUM((B18-B16)/(D18)),2))</f>
        <v/>
      </c>
      <c r="F18" s="3" t="s">
        <v>4</v>
      </c>
      <c r="G18" s="26"/>
      <c r="H18" s="189" t="s">
        <v>257</v>
      </c>
      <c r="I18" s="61"/>
      <c r="J18" s="53" t="str">
        <f>IF(G18="","",ROUND(SUM((G18-G16)/(I18)),2))</f>
        <v/>
      </c>
      <c r="K18" s="129"/>
      <c r="L18" s="82"/>
    </row>
    <row r="19" spans="1:14" x14ac:dyDescent="0.25">
      <c r="A19" s="6" t="s">
        <v>382</v>
      </c>
      <c r="B19" s="1"/>
      <c r="C19" s="1"/>
      <c r="D19" s="62"/>
      <c r="E19" s="94" t="s">
        <v>106</v>
      </c>
      <c r="F19" s="1" t="s">
        <v>122</v>
      </c>
      <c r="G19" s="1"/>
      <c r="H19" s="1"/>
      <c r="I19" s="62"/>
      <c r="J19" s="51" t="s">
        <v>137</v>
      </c>
      <c r="K19" s="129"/>
      <c r="L19" s="82"/>
    </row>
    <row r="20" spans="1:14" x14ac:dyDescent="0.25">
      <c r="A20" s="4" t="s">
        <v>1</v>
      </c>
      <c r="B20" s="26"/>
      <c r="C20" s="189" t="s">
        <v>257</v>
      </c>
      <c r="D20" s="61"/>
      <c r="E20" s="75" t="str">
        <f>IF(B20="","",ROUND(SUM((B20-B18)/(D20)),2))</f>
        <v/>
      </c>
      <c r="F20" s="3" t="s">
        <v>4</v>
      </c>
      <c r="G20" s="26"/>
      <c r="H20" s="189" t="s">
        <v>257</v>
      </c>
      <c r="I20" s="61"/>
      <c r="J20" s="53" t="str">
        <f>IF(G20="","",ROUND(SUM((G20-G18)/(I20)),2))</f>
        <v/>
      </c>
      <c r="K20" s="129"/>
      <c r="L20" s="82"/>
    </row>
    <row r="21" spans="1:14" x14ac:dyDescent="0.25">
      <c r="A21" s="6" t="s">
        <v>383</v>
      </c>
      <c r="B21" s="1"/>
      <c r="C21" s="1"/>
      <c r="D21" s="62"/>
      <c r="E21" s="94" t="s">
        <v>107</v>
      </c>
      <c r="F21" s="1" t="s">
        <v>123</v>
      </c>
      <c r="G21" s="1"/>
      <c r="H21" s="1"/>
      <c r="I21" s="62"/>
      <c r="J21" s="51" t="s">
        <v>138</v>
      </c>
      <c r="K21" s="129"/>
      <c r="L21" s="82"/>
    </row>
    <row r="22" spans="1:14" x14ac:dyDescent="0.25">
      <c r="A22" s="4" t="s">
        <v>1</v>
      </c>
      <c r="B22" s="26"/>
      <c r="C22" s="189" t="s">
        <v>257</v>
      </c>
      <c r="D22" s="61"/>
      <c r="E22" s="75" t="str">
        <f>IF(B22="","",ROUND(SUM((B22-B20)/(D22)),2))</f>
        <v/>
      </c>
      <c r="F22" s="3" t="s">
        <v>4</v>
      </c>
      <c r="G22" s="26"/>
      <c r="H22" s="189" t="s">
        <v>257</v>
      </c>
      <c r="I22" s="61"/>
      <c r="J22" s="53" t="str">
        <f>IF(G22="","",ROUND(SUM((G22-G20)/(I22)),2))</f>
        <v/>
      </c>
      <c r="K22" s="129"/>
      <c r="L22" s="82"/>
    </row>
    <row r="23" spans="1:14" x14ac:dyDescent="0.25">
      <c r="A23" s="6" t="s">
        <v>384</v>
      </c>
      <c r="B23" s="1"/>
      <c r="C23" s="1"/>
      <c r="D23" s="62"/>
      <c r="E23" s="94" t="s">
        <v>108</v>
      </c>
      <c r="F23" s="1" t="s">
        <v>124</v>
      </c>
      <c r="G23" s="1"/>
      <c r="H23" s="1"/>
      <c r="I23" s="62"/>
      <c r="J23" s="51" t="s">
        <v>139</v>
      </c>
      <c r="K23" s="129"/>
      <c r="L23" s="82"/>
    </row>
    <row r="24" spans="1:14" x14ac:dyDescent="0.25">
      <c r="A24" s="4" t="s">
        <v>1</v>
      </c>
      <c r="B24" s="26"/>
      <c r="C24" s="189" t="s">
        <v>257</v>
      </c>
      <c r="D24" s="61"/>
      <c r="E24" s="75" t="str">
        <f>IF(B24="","",ROUND(SUM((B24-B22)/(D24)),2))</f>
        <v/>
      </c>
      <c r="F24" s="3" t="s">
        <v>4</v>
      </c>
      <c r="G24" s="26"/>
      <c r="H24" s="189" t="s">
        <v>257</v>
      </c>
      <c r="I24" s="61"/>
      <c r="J24" s="53" t="str">
        <f>IF(G24="","",ROUND(SUM((G24-G22)/(I24)),2))</f>
        <v/>
      </c>
      <c r="K24" s="129"/>
      <c r="L24" s="82"/>
    </row>
    <row r="25" spans="1:14" x14ac:dyDescent="0.25">
      <c r="A25" s="6" t="s">
        <v>385</v>
      </c>
      <c r="B25" s="1"/>
      <c r="C25" s="1"/>
      <c r="D25" s="62"/>
      <c r="E25" s="94" t="s">
        <v>109</v>
      </c>
      <c r="F25" s="1" t="s">
        <v>125</v>
      </c>
      <c r="G25" s="1"/>
      <c r="H25" s="1"/>
      <c r="I25" s="62"/>
      <c r="J25" s="51" t="s">
        <v>140</v>
      </c>
      <c r="K25" s="129"/>
      <c r="L25" s="82"/>
    </row>
    <row r="26" spans="1:14" x14ac:dyDescent="0.25">
      <c r="A26" s="4" t="s">
        <v>1</v>
      </c>
      <c r="B26" s="26"/>
      <c r="C26" s="189" t="s">
        <v>257</v>
      </c>
      <c r="D26" s="61"/>
      <c r="E26" s="75" t="str">
        <f>IF(B26="","",ROUND(SUM((B26-B24)/(D26)),2))</f>
        <v/>
      </c>
      <c r="F26" s="3" t="s">
        <v>4</v>
      </c>
      <c r="G26" s="26"/>
      <c r="H26" s="189" t="s">
        <v>257</v>
      </c>
      <c r="I26" s="61"/>
      <c r="J26" s="53" t="str">
        <f>IF(G26="","",ROUND(SUM((G26-G24)/(I26)),2))</f>
        <v/>
      </c>
      <c r="K26" s="129"/>
      <c r="L26" s="82"/>
      <c r="N26" s="129"/>
    </row>
    <row r="27" spans="1:14" x14ac:dyDescent="0.25">
      <c r="A27" s="6" t="s">
        <v>386</v>
      </c>
      <c r="B27" s="1"/>
      <c r="C27" s="1"/>
      <c r="D27" s="62"/>
      <c r="E27" s="94" t="s">
        <v>110</v>
      </c>
      <c r="F27" s="2" t="s">
        <v>126</v>
      </c>
      <c r="G27" s="2"/>
      <c r="H27" s="2"/>
      <c r="I27" s="60"/>
      <c r="J27" s="51" t="s">
        <v>141</v>
      </c>
      <c r="K27" s="129"/>
      <c r="L27" s="82"/>
    </row>
    <row r="28" spans="1:14" x14ac:dyDescent="0.25">
      <c r="A28" s="4" t="s">
        <v>1</v>
      </c>
      <c r="B28" s="26"/>
      <c r="C28" s="189" t="s">
        <v>257</v>
      </c>
      <c r="D28" s="61"/>
      <c r="E28" s="75" t="str">
        <f>IF(B28="","",ROUND(SUM((B28-B26)/(D28)),2))</f>
        <v/>
      </c>
      <c r="F28" s="2" t="s">
        <v>4</v>
      </c>
      <c r="G28" s="34"/>
      <c r="H28" s="189" t="s">
        <v>257</v>
      </c>
      <c r="I28" s="63"/>
      <c r="J28" s="53" t="str">
        <f>IF(G28="","",ROUND(SUM((G28-G26)/(I28)),2))</f>
        <v/>
      </c>
      <c r="K28" s="129"/>
      <c r="L28" s="82"/>
    </row>
    <row r="29" spans="1:14" x14ac:dyDescent="0.25">
      <c r="A29" s="6" t="s">
        <v>387</v>
      </c>
      <c r="B29" s="1"/>
      <c r="C29" s="1"/>
      <c r="D29" s="62"/>
      <c r="E29" s="94" t="s">
        <v>111</v>
      </c>
      <c r="F29" s="1" t="s">
        <v>127</v>
      </c>
      <c r="G29" s="1"/>
      <c r="H29" s="1"/>
      <c r="I29" s="62"/>
      <c r="J29" s="51" t="s">
        <v>142</v>
      </c>
      <c r="K29" s="129"/>
      <c r="L29" s="82"/>
    </row>
    <row r="30" spans="1:14" x14ac:dyDescent="0.25">
      <c r="A30" s="5" t="s">
        <v>1</v>
      </c>
      <c r="B30" s="26"/>
      <c r="C30" s="189" t="s">
        <v>257</v>
      </c>
      <c r="D30" s="61"/>
      <c r="E30" s="75" t="str">
        <f>IF(B30="","",ROUND(SUM((B30-B28)/(D30)),2))</f>
        <v/>
      </c>
      <c r="F30" s="3" t="s">
        <v>4</v>
      </c>
      <c r="G30" s="26"/>
      <c r="H30" s="189" t="s">
        <v>257</v>
      </c>
      <c r="I30" s="61"/>
      <c r="J30" s="53" t="str">
        <f>IF(G30="","",ROUND(SUM((G30-G28)/(I30)),2))</f>
        <v/>
      </c>
      <c r="K30" s="129"/>
      <c r="L30" s="82"/>
    </row>
    <row r="31" spans="1:14" x14ac:dyDescent="0.25">
      <c r="A31" s="6" t="s">
        <v>388</v>
      </c>
      <c r="B31" s="1"/>
      <c r="C31" s="1"/>
      <c r="D31" s="62"/>
      <c r="E31" s="94" t="s">
        <v>112</v>
      </c>
      <c r="F31" s="1" t="s">
        <v>128</v>
      </c>
      <c r="G31" s="1"/>
      <c r="H31" s="1"/>
      <c r="I31" s="62"/>
      <c r="J31" s="51" t="s">
        <v>143</v>
      </c>
      <c r="K31" s="129"/>
      <c r="L31" s="82"/>
    </row>
    <row r="32" spans="1:14" x14ac:dyDescent="0.25">
      <c r="A32" s="4" t="s">
        <v>1</v>
      </c>
      <c r="B32" s="26"/>
      <c r="C32" s="189" t="s">
        <v>257</v>
      </c>
      <c r="D32" s="61"/>
      <c r="E32" s="75" t="str">
        <f>IF(B32="","",ROUND(SUM((B32-B30)/(D32)),2))</f>
        <v/>
      </c>
      <c r="F32" s="3" t="s">
        <v>4</v>
      </c>
      <c r="G32" s="26"/>
      <c r="H32" s="189" t="s">
        <v>257</v>
      </c>
      <c r="I32" s="61"/>
      <c r="J32" s="53" t="str">
        <f>IF(G32="","",ROUND(SUM((G32-G30)/(I32)),2))</f>
        <v/>
      </c>
      <c r="K32" s="129"/>
      <c r="L32" s="82"/>
    </row>
    <row r="33" spans="1:11" x14ac:dyDescent="0.25">
      <c r="A33" s="6" t="s">
        <v>389</v>
      </c>
      <c r="B33" s="1"/>
      <c r="C33" s="1"/>
      <c r="D33" s="62"/>
      <c r="E33" s="94" t="s">
        <v>113</v>
      </c>
      <c r="F33" s="1" t="s">
        <v>129</v>
      </c>
      <c r="G33" s="1"/>
      <c r="H33" s="1"/>
      <c r="I33" s="62"/>
      <c r="J33" s="51" t="s">
        <v>144</v>
      </c>
    </row>
    <row r="34" spans="1:11" x14ac:dyDescent="0.25">
      <c r="A34" s="4" t="s">
        <v>1</v>
      </c>
      <c r="B34" s="26"/>
      <c r="C34" s="189" t="s">
        <v>257</v>
      </c>
      <c r="D34" s="61"/>
      <c r="E34" s="75" t="str">
        <f>IF(B34="","",ROUND(SUM((B34-B32)/(D34)),2))</f>
        <v/>
      </c>
      <c r="F34" s="3" t="s">
        <v>4</v>
      </c>
      <c r="G34" s="26"/>
      <c r="H34" s="189" t="s">
        <v>257</v>
      </c>
      <c r="I34" s="61"/>
      <c r="J34" s="53" t="str">
        <f>IF(G34="","",ROUND(SUM((G34-G32)/(I34)),2))</f>
        <v/>
      </c>
    </row>
    <row r="35" spans="1:11" x14ac:dyDescent="0.25">
      <c r="A35" s="6" t="s">
        <v>390</v>
      </c>
      <c r="B35" s="1"/>
      <c r="C35" s="1"/>
      <c r="D35" s="62"/>
      <c r="E35" s="94" t="s">
        <v>114</v>
      </c>
      <c r="F35" s="1" t="s">
        <v>130</v>
      </c>
      <c r="G35" s="1"/>
      <c r="H35" s="1"/>
      <c r="I35" s="62"/>
      <c r="J35" s="51" t="s">
        <v>145</v>
      </c>
    </row>
    <row r="36" spans="1:11" x14ac:dyDescent="0.25">
      <c r="A36" s="4" t="s">
        <v>1</v>
      </c>
      <c r="B36" s="26"/>
      <c r="C36" s="189" t="s">
        <v>257</v>
      </c>
      <c r="D36" s="61"/>
      <c r="E36" s="75" t="str">
        <f>IF(B36="","",ROUND(SUM((B36-B34)/(D36)),2))</f>
        <v/>
      </c>
      <c r="F36" s="3" t="s">
        <v>4</v>
      </c>
      <c r="G36" s="26"/>
      <c r="H36" s="189" t="s">
        <v>257</v>
      </c>
      <c r="I36" s="61"/>
      <c r="J36" s="53" t="str">
        <f>IF(G36="","",ROUND(SUM((G36-G34)/(I36)),2))</f>
        <v/>
      </c>
    </row>
    <row r="37" spans="1:11" x14ac:dyDescent="0.25">
      <c r="A37" s="6" t="s">
        <v>391</v>
      </c>
      <c r="B37" s="1"/>
      <c r="C37" s="1"/>
      <c r="D37" s="62"/>
      <c r="E37" s="94" t="s">
        <v>115</v>
      </c>
      <c r="F37" s="2" t="s">
        <v>131</v>
      </c>
      <c r="G37" s="2"/>
      <c r="H37" s="2"/>
      <c r="I37" s="60"/>
      <c r="J37" s="51" t="s">
        <v>146</v>
      </c>
    </row>
    <row r="38" spans="1:11" x14ac:dyDescent="0.25">
      <c r="A38" s="4" t="s">
        <v>1</v>
      </c>
      <c r="B38" s="26"/>
      <c r="C38" s="189" t="s">
        <v>257</v>
      </c>
      <c r="D38" s="61"/>
      <c r="E38" s="75" t="str">
        <f>IF(B38="","",ROUND(SUM((B38-B36)/(D38)),2))</f>
        <v/>
      </c>
      <c r="F38" s="2" t="s">
        <v>4</v>
      </c>
      <c r="G38" s="34"/>
      <c r="H38" s="189" t="s">
        <v>257</v>
      </c>
      <c r="I38" s="63"/>
      <c r="J38" s="53" t="str">
        <f>IF(G38="","",ROUND(SUM((G38-G36)/(I38)),2))</f>
        <v/>
      </c>
    </row>
    <row r="39" spans="1:11" x14ac:dyDescent="0.25">
      <c r="A39" s="6" t="s">
        <v>392</v>
      </c>
      <c r="B39" s="1"/>
      <c r="C39" s="1"/>
      <c r="D39" s="62"/>
      <c r="E39" s="94" t="s">
        <v>116</v>
      </c>
      <c r="F39" s="1" t="s">
        <v>217</v>
      </c>
      <c r="G39" s="1"/>
      <c r="H39" s="1"/>
      <c r="I39" s="62"/>
      <c r="J39" s="51" t="s">
        <v>147</v>
      </c>
    </row>
    <row r="40" spans="1:11" ht="15.75" thickBot="1" x14ac:dyDescent="0.3">
      <c r="A40" s="4" t="s">
        <v>1</v>
      </c>
      <c r="B40" s="34"/>
      <c r="C40" s="189" t="s">
        <v>257</v>
      </c>
      <c r="D40" s="63"/>
      <c r="E40" s="75" t="str">
        <f>IF(B40="","",ROUND(SUM((B40-B38)/(D40)),2))</f>
        <v/>
      </c>
      <c r="F40" s="2" t="s">
        <v>4</v>
      </c>
      <c r="G40" s="34"/>
      <c r="H40" s="189" t="s">
        <v>257</v>
      </c>
      <c r="I40" s="63"/>
      <c r="J40" s="53" t="str">
        <f>IF(G40="","",ROUND(SUM((G40-G38)/(I40)),2))</f>
        <v/>
      </c>
    </row>
    <row r="41" spans="1:11" ht="21.75" customHeight="1" thickBot="1" x14ac:dyDescent="0.3">
      <c r="A41" s="104"/>
      <c r="B41" s="105"/>
      <c r="C41" s="106"/>
      <c r="D41" s="105"/>
      <c r="E41" s="107"/>
      <c r="F41" s="100" t="s">
        <v>225</v>
      </c>
      <c r="G41" s="101"/>
      <c r="H41" s="102"/>
      <c r="I41" s="103"/>
      <c r="J41" s="99" t="str">
        <f>IF(ISERROR(AVERAGE(E10:E40,J10:J40)),"n/a",AVERAGE(E10:E40,J10:J40))</f>
        <v>n/a</v>
      </c>
    </row>
    <row r="42" spans="1:11" ht="20.25" customHeight="1" x14ac:dyDescent="0.25">
      <c r="A42" s="18"/>
      <c r="B42" s="12"/>
      <c r="C42" s="12"/>
      <c r="D42" s="173"/>
      <c r="E42" s="90"/>
      <c r="F42" s="31" t="s">
        <v>400</v>
      </c>
      <c r="G42" s="30"/>
      <c r="H42" s="30"/>
      <c r="I42" s="65"/>
      <c r="J42" s="83" t="s">
        <v>23</v>
      </c>
    </row>
    <row r="43" spans="1:11" ht="18.75" customHeight="1" x14ac:dyDescent="0.25">
      <c r="A43" s="37"/>
      <c r="B43" s="38"/>
      <c r="C43" s="39"/>
      <c r="D43" s="174"/>
      <c r="E43" s="91"/>
      <c r="F43" s="76" t="s">
        <v>226</v>
      </c>
      <c r="G43" s="7"/>
      <c r="H43" s="8"/>
      <c r="I43" s="64"/>
      <c r="J43" s="86" t="str">
        <f>IF(ISERROR(ROUND(('TFL-1A'!J48),2)),"n/a",ROUND(('TFL-1A'!J48),2))</f>
        <v>n/a</v>
      </c>
      <c r="K43" s="82"/>
    </row>
    <row r="44" spans="1:11" ht="18" customHeight="1" x14ac:dyDescent="0.25">
      <c r="A44" s="37"/>
      <c r="B44" s="43" t="s">
        <v>80</v>
      </c>
      <c r="C44" s="43"/>
      <c r="D44" s="43"/>
      <c r="E44" s="91"/>
      <c r="F44" s="76" t="s">
        <v>227</v>
      </c>
      <c r="G44" s="7"/>
      <c r="H44" s="8"/>
      <c r="I44" s="64"/>
      <c r="J44" s="54" t="str">
        <f>IF(ISERROR(ROUND(('TFL-1A'!J49),2)),"n/a",ROUND(('TFL-1A'!J49),2))</f>
        <v>n/a</v>
      </c>
      <c r="K44" s="82"/>
    </row>
    <row r="45" spans="1:11" ht="18" customHeight="1" x14ac:dyDescent="0.25">
      <c r="A45" s="37"/>
      <c r="B45" s="38"/>
      <c r="C45" s="39"/>
      <c r="D45" s="39"/>
      <c r="E45" s="91"/>
      <c r="F45" s="76" t="s">
        <v>228</v>
      </c>
      <c r="G45" s="76"/>
      <c r="H45" s="7"/>
      <c r="I45" s="87"/>
      <c r="J45" s="88" t="str">
        <f>IF(ISERROR(ROUND(J41,2)),"n/a",ROUND(J41,2))</f>
        <v>n/a</v>
      </c>
      <c r="K45" s="82"/>
    </row>
    <row r="46" spans="1:11" ht="22.5" customHeight="1" thickBot="1" x14ac:dyDescent="0.3">
      <c r="A46" s="210"/>
      <c r="B46" s="41"/>
      <c r="C46" s="42"/>
      <c r="D46" s="211"/>
      <c r="E46" s="212"/>
      <c r="F46" s="213" t="s">
        <v>229</v>
      </c>
      <c r="G46" s="213"/>
      <c r="H46" s="32"/>
      <c r="I46" s="214"/>
      <c r="J46" s="215" t="str">
        <f>IF(ISERROR(ROUND(SUM((J45+J44)/(2)),2)),"n/a",ROUND(SUM((J45+J44)/(2)),2))</f>
        <v>n/a</v>
      </c>
      <c r="K46" s="82"/>
    </row>
    <row r="47" spans="1:11" x14ac:dyDescent="0.25">
      <c r="A47" s="38"/>
      <c r="B47" s="38"/>
      <c r="C47" s="39"/>
      <c r="D47" s="39"/>
      <c r="E47" s="78"/>
      <c r="F47" s="79"/>
      <c r="G47" s="79"/>
      <c r="H47" s="80"/>
      <c r="I47" s="80"/>
      <c r="J47" s="81"/>
      <c r="K47" s="82"/>
    </row>
    <row r="48" spans="1:11" ht="18.75" x14ac:dyDescent="0.3">
      <c r="A48" s="38"/>
      <c r="B48" s="38"/>
      <c r="C48" s="39"/>
      <c r="D48" s="39"/>
      <c r="E48" s="78"/>
      <c r="F48" s="79"/>
      <c r="G48" s="79"/>
      <c r="H48" s="80"/>
      <c r="I48" s="80"/>
      <c r="J48" s="188" t="s">
        <v>249</v>
      </c>
      <c r="K48" s="82"/>
    </row>
    <row r="49" spans="4:11" x14ac:dyDescent="0.25">
      <c r="G49" s="82" t="str">
        <f>IF(ISBLANK(G40),J40,"")</f>
        <v/>
      </c>
      <c r="K49" s="82"/>
    </row>
    <row r="50" spans="4:11" x14ac:dyDescent="0.25">
      <c r="D50" s="82"/>
      <c r="E50" s="77"/>
    </row>
  </sheetData>
  <sheetProtection algorithmName="SHA-512" hashValue="nqMIqdyBAOHcMcFXwqGwZ4vjWVTPEyRumxnRLD0bqaNqJHMSwPIptW5S8KxdRlwVig69frN9DoSbFm+gSKhbvQ==" saltValue="kC5FowAL5Etjv7U9at7taQ==" spinCount="100000" sheet="1" objects="1" scenarios="1"/>
  <pageMargins left="1.1394927536231885" right="0.7" top="0.76500000000000001" bottom="0.75" header="0.3" footer="0.3"/>
  <pageSetup scale="66" orientation="landscape" verticalDpi="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view="pageLayout" zoomScaleNormal="100" workbookViewId="0">
      <selection activeCell="D7" sqref="D7"/>
    </sheetView>
  </sheetViews>
  <sheetFormatPr defaultRowHeight="15" x14ac:dyDescent="0.25"/>
  <cols>
    <col min="1" max="1" width="11.140625" customWidth="1"/>
    <col min="2" max="2" width="15.140625" customWidth="1"/>
    <col min="3" max="3" width="10.5703125" customWidth="1"/>
    <col min="4" max="4" width="17.42578125" customWidth="1"/>
    <col min="5" max="5" width="22.42578125" customWidth="1"/>
    <col min="6" max="6" width="14.140625" customWidth="1"/>
    <col min="7" max="7" width="17.140625" customWidth="1"/>
    <col min="8" max="8" width="10.7109375" customWidth="1"/>
    <col min="9" max="9" width="15.28515625" customWidth="1"/>
    <col min="10" max="10" width="28.7109375" customWidth="1"/>
    <col min="11" max="11" width="0" hidden="1" customWidth="1"/>
  </cols>
  <sheetData>
    <row r="1" spans="1:10" ht="27" customHeight="1" thickBot="1" x14ac:dyDescent="0.5">
      <c r="A1" s="281"/>
      <c r="B1" s="179"/>
      <c r="C1" s="179"/>
      <c r="D1" s="179"/>
      <c r="E1" s="180"/>
      <c r="F1" s="376" t="str">
        <f>'TFL-1A'!F1</f>
        <v>XYZ Company Xp3 Trial Vehicle MPG Summary</v>
      </c>
      <c r="G1" s="377"/>
      <c r="H1" s="386"/>
      <c r="I1" s="386"/>
      <c r="J1" s="387"/>
    </row>
    <row r="2" spans="1:10" ht="15.75" thickBot="1" x14ac:dyDescent="0.3">
      <c r="A2" s="4"/>
      <c r="B2" s="2"/>
      <c r="C2" s="2"/>
      <c r="D2" s="2"/>
      <c r="E2" s="60"/>
      <c r="F2" s="379" t="str">
        <f>'TFL-1A'!F2</f>
        <v xml:space="preserve">Driver Name/ID: </v>
      </c>
      <c r="G2" s="377"/>
      <c r="H2" s="388"/>
      <c r="I2" s="388"/>
      <c r="J2" s="389"/>
    </row>
    <row r="3" spans="1:10" ht="15.75" thickBot="1" x14ac:dyDescent="0.3">
      <c r="A3" s="4"/>
      <c r="B3" s="2"/>
      <c r="C3" s="2"/>
      <c r="D3" s="2"/>
      <c r="E3" s="60"/>
      <c r="F3" s="379" t="str">
        <f>'TFL-1A'!F3</f>
        <v xml:space="preserve">Vehicle ID/Number: </v>
      </c>
      <c r="G3" s="377"/>
      <c r="H3" s="390"/>
      <c r="I3" s="390"/>
      <c r="J3" s="389" t="s">
        <v>457</v>
      </c>
    </row>
    <row r="4" spans="1:10" ht="15.75" thickBot="1" x14ac:dyDescent="0.3">
      <c r="A4" s="4"/>
      <c r="B4" s="2"/>
      <c r="C4" s="2"/>
      <c r="D4" s="2"/>
      <c r="E4" s="60"/>
      <c r="F4" s="379" t="str">
        <f>'TFL-1A'!F4</f>
        <v>Consultant Name:</v>
      </c>
      <c r="G4" s="381"/>
      <c r="H4" s="381"/>
      <c r="I4" s="381"/>
      <c r="J4" s="391"/>
    </row>
    <row r="5" spans="1:10" ht="15.75" thickBot="1" x14ac:dyDescent="0.3">
      <c r="A5" s="4"/>
      <c r="B5" s="2"/>
      <c r="C5" s="2"/>
      <c r="D5" s="2"/>
      <c r="E5" s="60"/>
      <c r="F5" s="383" t="str">
        <f>'TFL-1A'!F5</f>
        <v xml:space="preserve">Contact Number: </v>
      </c>
      <c r="G5" s="377"/>
      <c r="H5" s="390"/>
      <c r="I5" s="390"/>
      <c r="J5" s="389"/>
    </row>
    <row r="6" spans="1:10" ht="15.75" thickBot="1" x14ac:dyDescent="0.3">
      <c r="A6" s="365"/>
      <c r="B6" s="289"/>
      <c r="C6" s="289"/>
      <c r="D6" s="289"/>
      <c r="E6" s="291"/>
      <c r="F6" s="385" t="str">
        <f>'TFL-1A'!F6</f>
        <v xml:space="preserve">Date: </v>
      </c>
      <c r="G6" s="384"/>
      <c r="H6" s="362"/>
      <c r="I6" s="362"/>
      <c r="J6" s="367"/>
    </row>
    <row r="7" spans="1:10" ht="15" customHeight="1" thickBot="1" x14ac:dyDescent="0.3">
      <c r="A7" s="308"/>
      <c r="B7" s="19"/>
      <c r="C7" s="12" t="s">
        <v>22</v>
      </c>
      <c r="D7" s="12"/>
      <c r="E7" s="20"/>
      <c r="F7" s="19"/>
      <c r="G7" s="19"/>
      <c r="H7" s="12"/>
      <c r="I7" s="12"/>
      <c r="J7" s="17"/>
    </row>
    <row r="8" spans="1:10" ht="15.75" thickBot="1" x14ac:dyDescent="0.3">
      <c r="A8" s="108" t="s">
        <v>411</v>
      </c>
      <c r="B8" s="109"/>
      <c r="C8" s="110"/>
      <c r="D8" s="111"/>
      <c r="E8" s="25" t="s">
        <v>100</v>
      </c>
      <c r="F8" s="112" t="s">
        <v>412</v>
      </c>
      <c r="G8" s="112"/>
      <c r="H8" s="113"/>
      <c r="I8" s="114"/>
      <c r="J8" s="25" t="s">
        <v>10</v>
      </c>
    </row>
    <row r="9" spans="1:10" x14ac:dyDescent="0.25">
      <c r="A9" s="4" t="s">
        <v>261</v>
      </c>
      <c r="B9" s="2"/>
      <c r="C9" s="2"/>
      <c r="D9" s="60"/>
      <c r="E9" s="319" t="s">
        <v>293</v>
      </c>
      <c r="F9" s="27" t="s">
        <v>277</v>
      </c>
      <c r="G9" s="27"/>
      <c r="H9" s="2"/>
      <c r="I9" s="60"/>
      <c r="J9" s="320" t="s">
        <v>301</v>
      </c>
    </row>
    <row r="10" spans="1:10" x14ac:dyDescent="0.25">
      <c r="A10" s="4" t="s">
        <v>21</v>
      </c>
      <c r="B10" s="26"/>
      <c r="C10" s="2" t="s">
        <v>302</v>
      </c>
      <c r="D10" s="201"/>
      <c r="E10" s="95" t="str">
        <f>IF(B10="","",SUM((B10-'TFL-1B'!G40)/(D10)))</f>
        <v/>
      </c>
      <c r="F10" s="3" t="s">
        <v>5</v>
      </c>
      <c r="G10" s="26"/>
      <c r="H10" s="3" t="s">
        <v>303</v>
      </c>
      <c r="I10" s="61"/>
      <c r="J10" s="52" t="str">
        <f>IF(G10="","",ROUND(SUM((G10-B40)/(I10)),2))</f>
        <v/>
      </c>
    </row>
    <row r="11" spans="1:10" x14ac:dyDescent="0.25">
      <c r="A11" s="6" t="s">
        <v>262</v>
      </c>
      <c r="B11" s="1"/>
      <c r="C11" s="2"/>
      <c r="D11" s="62"/>
      <c r="E11" s="94" t="s">
        <v>294</v>
      </c>
      <c r="F11" s="1" t="s">
        <v>278</v>
      </c>
      <c r="G11" s="1"/>
      <c r="H11" s="1"/>
      <c r="I11" s="62"/>
      <c r="J11" s="51" t="s">
        <v>304</v>
      </c>
    </row>
    <row r="12" spans="1:10" x14ac:dyDescent="0.25">
      <c r="A12" s="4" t="s">
        <v>1</v>
      </c>
      <c r="B12" s="26"/>
      <c r="C12" s="2" t="s">
        <v>305</v>
      </c>
      <c r="D12" s="61"/>
      <c r="E12" s="75" t="str">
        <f>IF(B12="","",SUM((B12-B10)/(D12)))</f>
        <v/>
      </c>
      <c r="F12" s="3" t="s">
        <v>4</v>
      </c>
      <c r="G12" s="26"/>
      <c r="H12" s="3" t="s">
        <v>303</v>
      </c>
      <c r="I12" s="61"/>
      <c r="J12" s="53" t="str">
        <f>IF(G12="","",ROUND(SUM((G12-G10)/(I12)),2))</f>
        <v/>
      </c>
    </row>
    <row r="13" spans="1:10" x14ac:dyDescent="0.25">
      <c r="A13" s="6" t="s">
        <v>263</v>
      </c>
      <c r="B13" s="1"/>
      <c r="C13" s="1"/>
      <c r="D13" s="62"/>
      <c r="E13" s="94" t="s">
        <v>295</v>
      </c>
      <c r="F13" s="1" t="s">
        <v>279</v>
      </c>
      <c r="G13" s="1"/>
      <c r="H13" s="1"/>
      <c r="I13" s="62"/>
      <c r="J13" s="51" t="s">
        <v>306</v>
      </c>
    </row>
    <row r="14" spans="1:10" x14ac:dyDescent="0.25">
      <c r="A14" s="4" t="s">
        <v>2</v>
      </c>
      <c r="B14" s="26"/>
      <c r="C14" s="2" t="s">
        <v>305</v>
      </c>
      <c r="D14" s="61"/>
      <c r="E14" s="75" t="str">
        <f>IF(B14="","",SUM((B14-B12)/(D14)))</f>
        <v/>
      </c>
      <c r="F14" s="3" t="s">
        <v>4</v>
      </c>
      <c r="G14" s="26"/>
      <c r="H14" s="3" t="s">
        <v>303</v>
      </c>
      <c r="I14" s="61"/>
      <c r="J14" s="53" t="str">
        <f>IF(G14="","",ROUND(SUM((G14-G12)/(I14)),2))</f>
        <v/>
      </c>
    </row>
    <row r="15" spans="1:10" x14ac:dyDescent="0.25">
      <c r="A15" s="6" t="s">
        <v>264</v>
      </c>
      <c r="B15" s="1"/>
      <c r="C15" s="1"/>
      <c r="D15" s="62"/>
      <c r="E15" s="94" t="s">
        <v>296</v>
      </c>
      <c r="F15" s="1" t="s">
        <v>280</v>
      </c>
      <c r="G15" s="1"/>
      <c r="H15" s="1"/>
      <c r="I15" s="62"/>
      <c r="J15" s="51" t="s">
        <v>307</v>
      </c>
    </row>
    <row r="16" spans="1:10" x14ac:dyDescent="0.25">
      <c r="A16" s="4" t="s">
        <v>1</v>
      </c>
      <c r="B16" s="26"/>
      <c r="C16" s="2" t="s">
        <v>305</v>
      </c>
      <c r="D16" s="61"/>
      <c r="E16" s="75" t="str">
        <f>IF(B16="","",SUM((B16-B14)/(D16)))</f>
        <v/>
      </c>
      <c r="F16" s="3" t="s">
        <v>4</v>
      </c>
      <c r="G16" s="26"/>
      <c r="H16" s="3" t="s">
        <v>303</v>
      </c>
      <c r="I16" s="61"/>
      <c r="J16" s="53" t="str">
        <f>IF(G16="","",ROUND(SUM((G16-G14)/(I16)),2))</f>
        <v/>
      </c>
    </row>
    <row r="17" spans="1:10" x14ac:dyDescent="0.25">
      <c r="A17" s="6" t="s">
        <v>265</v>
      </c>
      <c r="B17" s="1"/>
      <c r="C17" s="1"/>
      <c r="D17" s="62"/>
      <c r="E17" s="94" t="s">
        <v>297</v>
      </c>
      <c r="F17" s="1" t="s">
        <v>281</v>
      </c>
      <c r="G17" s="1"/>
      <c r="H17" s="1"/>
      <c r="I17" s="62"/>
      <c r="J17" s="51" t="s">
        <v>308</v>
      </c>
    </row>
    <row r="18" spans="1:10" x14ac:dyDescent="0.25">
      <c r="A18" s="4" t="s">
        <v>3</v>
      </c>
      <c r="B18" s="26"/>
      <c r="C18" s="2" t="s">
        <v>305</v>
      </c>
      <c r="D18" s="61"/>
      <c r="E18" s="75" t="str">
        <f>IF(B18="","",SUM((B18-B16)/(D18)))</f>
        <v/>
      </c>
      <c r="F18" s="3" t="s">
        <v>4</v>
      </c>
      <c r="G18" s="26"/>
      <c r="H18" s="3" t="s">
        <v>303</v>
      </c>
      <c r="I18" s="61"/>
      <c r="J18" s="53" t="str">
        <f>IF(G18="","",ROUND(SUM((G18-G16)/(I18)),2))</f>
        <v/>
      </c>
    </row>
    <row r="19" spans="1:10" x14ac:dyDescent="0.25">
      <c r="A19" s="6" t="s">
        <v>266</v>
      </c>
      <c r="B19" s="1"/>
      <c r="C19" s="1"/>
      <c r="D19" s="62"/>
      <c r="E19" s="94" t="s">
        <v>298</v>
      </c>
      <c r="F19" s="1" t="s">
        <v>282</v>
      </c>
      <c r="G19" s="1"/>
      <c r="H19" s="1"/>
      <c r="I19" s="62"/>
      <c r="J19" s="51" t="s">
        <v>309</v>
      </c>
    </row>
    <row r="20" spans="1:10" x14ac:dyDescent="0.25">
      <c r="A20" s="4" t="s">
        <v>1</v>
      </c>
      <c r="B20" s="26"/>
      <c r="C20" s="2" t="s">
        <v>303</v>
      </c>
      <c r="D20" s="61"/>
      <c r="E20" s="75" t="str">
        <f>IF(B20="","",SUM((B20-B18)/(D20)))</f>
        <v/>
      </c>
      <c r="F20" s="3" t="s">
        <v>4</v>
      </c>
      <c r="G20" s="26"/>
      <c r="H20" s="3" t="s">
        <v>303</v>
      </c>
      <c r="I20" s="61"/>
      <c r="J20" s="53" t="str">
        <f>IF(G20="","",ROUND(SUM((G20-G18)/(I20)),2))</f>
        <v/>
      </c>
    </row>
    <row r="21" spans="1:10" x14ac:dyDescent="0.25">
      <c r="A21" s="6" t="s">
        <v>267</v>
      </c>
      <c r="B21" s="1"/>
      <c r="C21" s="1"/>
      <c r="D21" s="62"/>
      <c r="E21" s="94" t="s">
        <v>299</v>
      </c>
      <c r="F21" s="1" t="s">
        <v>283</v>
      </c>
      <c r="G21" s="1"/>
      <c r="H21" s="1"/>
      <c r="I21" s="62"/>
      <c r="J21" s="51" t="s">
        <v>310</v>
      </c>
    </row>
    <row r="22" spans="1:10" x14ac:dyDescent="0.25">
      <c r="A22" s="4" t="s">
        <v>1</v>
      </c>
      <c r="B22" s="26"/>
      <c r="C22" s="2" t="s">
        <v>305</v>
      </c>
      <c r="D22" s="61"/>
      <c r="E22" s="75" t="str">
        <f>IF(B22="","",SUM((B22-B20)/(D22)))</f>
        <v/>
      </c>
      <c r="F22" s="3" t="s">
        <v>4</v>
      </c>
      <c r="G22" s="26"/>
      <c r="H22" s="3" t="s">
        <v>303</v>
      </c>
      <c r="I22" s="61"/>
      <c r="J22" s="53" t="str">
        <f>IF(G22="","",ROUND(SUM((G22-G20)/(I22)),2))</f>
        <v/>
      </c>
    </row>
    <row r="23" spans="1:10" x14ac:dyDescent="0.25">
      <c r="A23" s="6" t="s">
        <v>268</v>
      </c>
      <c r="B23" s="1"/>
      <c r="C23" s="1"/>
      <c r="D23" s="62"/>
      <c r="E23" s="94" t="s">
        <v>300</v>
      </c>
      <c r="F23" s="1" t="s">
        <v>284</v>
      </c>
      <c r="G23" s="1"/>
      <c r="H23" s="1"/>
      <c r="I23" s="62"/>
      <c r="J23" s="51" t="s">
        <v>311</v>
      </c>
    </row>
    <row r="24" spans="1:10" x14ac:dyDescent="0.25">
      <c r="A24" s="4" t="s">
        <v>1</v>
      </c>
      <c r="B24" s="26"/>
      <c r="C24" s="2" t="s">
        <v>305</v>
      </c>
      <c r="D24" s="61"/>
      <c r="E24" s="75" t="str">
        <f>IF(B24="","",SUM((B24-B22)/(D24)))</f>
        <v/>
      </c>
      <c r="F24" s="3" t="s">
        <v>4</v>
      </c>
      <c r="G24" s="26"/>
      <c r="H24" s="3" t="s">
        <v>303</v>
      </c>
      <c r="I24" s="61"/>
      <c r="J24" s="53" t="str">
        <f>IF(G24="","",ROUND(SUM((G24-G22)/(I24)),2))</f>
        <v/>
      </c>
    </row>
    <row r="25" spans="1:10" x14ac:dyDescent="0.25">
      <c r="A25" s="6" t="s">
        <v>269</v>
      </c>
      <c r="B25" s="1"/>
      <c r="C25" s="1"/>
      <c r="D25" s="62"/>
      <c r="E25" s="94" t="s">
        <v>312</v>
      </c>
      <c r="F25" s="1" t="s">
        <v>285</v>
      </c>
      <c r="G25" s="1"/>
      <c r="H25" s="1"/>
      <c r="I25" s="62"/>
      <c r="J25" s="51" t="s">
        <v>313</v>
      </c>
    </row>
    <row r="26" spans="1:10" x14ac:dyDescent="0.25">
      <c r="A26" s="4" t="s">
        <v>1</v>
      </c>
      <c r="B26" s="26"/>
      <c r="C26" s="2" t="s">
        <v>305</v>
      </c>
      <c r="D26" s="61"/>
      <c r="E26" s="75" t="str">
        <f>IF(B26="","",SUM((B26-B24)/(D26)))</f>
        <v/>
      </c>
      <c r="F26" s="3" t="s">
        <v>4</v>
      </c>
      <c r="G26" s="26"/>
      <c r="H26" s="3" t="s">
        <v>303</v>
      </c>
      <c r="I26" s="61"/>
      <c r="J26" s="53" t="str">
        <f>IF(G26="","",ROUND(SUM((G26-G24)/(I26)),2))</f>
        <v/>
      </c>
    </row>
    <row r="27" spans="1:10" x14ac:dyDescent="0.25">
      <c r="A27" s="6" t="s">
        <v>270</v>
      </c>
      <c r="B27" s="1"/>
      <c r="C27" s="1"/>
      <c r="D27" s="62"/>
      <c r="E27" s="94" t="s">
        <v>314</v>
      </c>
      <c r="F27" s="2" t="s">
        <v>286</v>
      </c>
      <c r="G27" s="2"/>
      <c r="H27" s="2"/>
      <c r="I27" s="60"/>
      <c r="J27" s="51" t="s">
        <v>315</v>
      </c>
    </row>
    <row r="28" spans="1:10" x14ac:dyDescent="0.25">
      <c r="A28" s="4" t="s">
        <v>1</v>
      </c>
      <c r="B28" s="26"/>
      <c r="C28" s="2" t="s">
        <v>305</v>
      </c>
      <c r="D28" s="61"/>
      <c r="E28" s="75" t="str">
        <f>IF(B28="","",SUM((B28-B26)/(D28)))</f>
        <v/>
      </c>
      <c r="F28" s="2" t="s">
        <v>4</v>
      </c>
      <c r="G28" s="34"/>
      <c r="H28" s="27" t="s">
        <v>303</v>
      </c>
      <c r="I28" s="63"/>
      <c r="J28" s="53" t="str">
        <f>IF(G28="","",ROUND(SUM((G28-G26)/(I28)),2))</f>
        <v/>
      </c>
    </row>
    <row r="29" spans="1:10" x14ac:dyDescent="0.25">
      <c r="A29" s="6" t="s">
        <v>271</v>
      </c>
      <c r="B29" s="1"/>
      <c r="C29" s="1"/>
      <c r="D29" s="62"/>
      <c r="E29" s="94" t="s">
        <v>316</v>
      </c>
      <c r="F29" s="1" t="s">
        <v>287</v>
      </c>
      <c r="G29" s="1"/>
      <c r="H29" s="1"/>
      <c r="I29" s="62"/>
      <c r="J29" s="51" t="s">
        <v>317</v>
      </c>
    </row>
    <row r="30" spans="1:10" x14ac:dyDescent="0.25">
      <c r="A30" s="5" t="s">
        <v>1</v>
      </c>
      <c r="B30" s="26"/>
      <c r="C30" s="3" t="s">
        <v>303</v>
      </c>
      <c r="D30" s="61"/>
      <c r="E30" s="75" t="str">
        <f>IF(B30="","",SUM((B30-B28)/(D30)))</f>
        <v/>
      </c>
      <c r="F30" s="3" t="s">
        <v>4</v>
      </c>
      <c r="G30" s="26"/>
      <c r="H30" s="3" t="s">
        <v>303</v>
      </c>
      <c r="I30" s="61"/>
      <c r="J30" s="53" t="str">
        <f>IF(G30="","",ROUND(SUM((G30-G28)/(I30)),2))</f>
        <v/>
      </c>
    </row>
    <row r="31" spans="1:10" x14ac:dyDescent="0.25">
      <c r="A31" s="6" t="s">
        <v>272</v>
      </c>
      <c r="B31" s="1"/>
      <c r="C31" s="1"/>
      <c r="D31" s="62"/>
      <c r="E31" s="94" t="s">
        <v>318</v>
      </c>
      <c r="F31" s="1" t="s">
        <v>288</v>
      </c>
      <c r="G31" s="1"/>
      <c r="H31" s="1"/>
      <c r="I31" s="62"/>
      <c r="J31" s="51" t="s">
        <v>319</v>
      </c>
    </row>
    <row r="32" spans="1:10" x14ac:dyDescent="0.25">
      <c r="A32" s="4" t="s">
        <v>1</v>
      </c>
      <c r="B32" s="26"/>
      <c r="C32" s="2" t="s">
        <v>305</v>
      </c>
      <c r="D32" s="61"/>
      <c r="E32" s="75" t="str">
        <f>IF(B32="","",SUM((B32-B30)/(D32)))</f>
        <v/>
      </c>
      <c r="F32" s="3" t="s">
        <v>4</v>
      </c>
      <c r="G32" s="26"/>
      <c r="H32" s="3" t="s">
        <v>303</v>
      </c>
      <c r="I32" s="61"/>
      <c r="J32" s="53" t="str">
        <f>IF(G32="","",ROUND(SUM((G32-G30)/(I32)),2))</f>
        <v/>
      </c>
    </row>
    <row r="33" spans="1:11" x14ac:dyDescent="0.25">
      <c r="A33" s="6" t="s">
        <v>273</v>
      </c>
      <c r="B33" s="1"/>
      <c r="C33" s="1"/>
      <c r="D33" s="62"/>
      <c r="E33" s="94" t="s">
        <v>320</v>
      </c>
      <c r="F33" s="1" t="s">
        <v>289</v>
      </c>
      <c r="G33" s="1"/>
      <c r="H33" s="1"/>
      <c r="I33" s="62"/>
      <c r="J33" s="51" t="s">
        <v>321</v>
      </c>
    </row>
    <row r="34" spans="1:11" x14ac:dyDescent="0.25">
      <c r="A34" s="4" t="s">
        <v>1</v>
      </c>
      <c r="B34" s="26"/>
      <c r="C34" s="2" t="s">
        <v>305</v>
      </c>
      <c r="D34" s="61"/>
      <c r="E34" s="75" t="str">
        <f>IF(B34="","",SUM((B34-B32)/(D34)))</f>
        <v/>
      </c>
      <c r="F34" s="3" t="s">
        <v>4</v>
      </c>
      <c r="G34" s="26"/>
      <c r="H34" s="3" t="s">
        <v>303</v>
      </c>
      <c r="I34" s="61"/>
      <c r="J34" s="53" t="str">
        <f>IF(G34="","",ROUND(SUM((G34-G32)/(I34)),2))</f>
        <v/>
      </c>
    </row>
    <row r="35" spans="1:11" x14ac:dyDescent="0.25">
      <c r="A35" s="6" t="s">
        <v>274</v>
      </c>
      <c r="B35" s="1"/>
      <c r="C35" s="1"/>
      <c r="D35" s="62"/>
      <c r="E35" s="94" t="s">
        <v>322</v>
      </c>
      <c r="F35" s="1" t="s">
        <v>290</v>
      </c>
      <c r="G35" s="1"/>
      <c r="H35" s="1"/>
      <c r="I35" s="62"/>
      <c r="J35" s="51" t="s">
        <v>323</v>
      </c>
    </row>
    <row r="36" spans="1:11" x14ac:dyDescent="0.25">
      <c r="A36" s="4" t="s">
        <v>1</v>
      </c>
      <c r="B36" s="26"/>
      <c r="C36" s="2" t="s">
        <v>305</v>
      </c>
      <c r="D36" s="61"/>
      <c r="E36" s="75" t="str">
        <f>IF(B36="","",SUM((B36-B34)/(D36)))</f>
        <v/>
      </c>
      <c r="F36" s="3" t="s">
        <v>4</v>
      </c>
      <c r="G36" s="26"/>
      <c r="H36" s="3" t="s">
        <v>303</v>
      </c>
      <c r="I36" s="61"/>
      <c r="J36" s="53" t="str">
        <f>IF(G36="","",ROUND(SUM((G36-G34)/(I36)),2))</f>
        <v/>
      </c>
    </row>
    <row r="37" spans="1:11" x14ac:dyDescent="0.25">
      <c r="A37" s="6" t="s">
        <v>275</v>
      </c>
      <c r="B37" s="1"/>
      <c r="C37" s="1"/>
      <c r="D37" s="62"/>
      <c r="E37" s="94" t="s">
        <v>324</v>
      </c>
      <c r="F37" s="2" t="s">
        <v>291</v>
      </c>
      <c r="G37" s="2"/>
      <c r="H37" s="2"/>
      <c r="I37" s="60"/>
      <c r="J37" s="51" t="s">
        <v>325</v>
      </c>
    </row>
    <row r="38" spans="1:11" x14ac:dyDescent="0.25">
      <c r="A38" s="4" t="s">
        <v>1</v>
      </c>
      <c r="B38" s="26"/>
      <c r="C38" s="2" t="s">
        <v>305</v>
      </c>
      <c r="D38" s="61"/>
      <c r="E38" s="75" t="str">
        <f>IF(B38="","",SUM((B38-B36)/(D38)))</f>
        <v/>
      </c>
      <c r="F38" s="2" t="s">
        <v>4</v>
      </c>
      <c r="G38" s="34"/>
      <c r="H38" s="27" t="s">
        <v>303</v>
      </c>
      <c r="I38" s="63"/>
      <c r="J38" s="53" t="str">
        <f>IF(G38="","",ROUND(SUM((G38-G36)/(I38)),2))</f>
        <v/>
      </c>
    </row>
    <row r="39" spans="1:11" x14ac:dyDescent="0.25">
      <c r="A39" s="6" t="s">
        <v>276</v>
      </c>
      <c r="B39" s="1"/>
      <c r="C39" s="1"/>
      <c r="D39" s="62"/>
      <c r="E39" s="94" t="s">
        <v>326</v>
      </c>
      <c r="F39" s="1" t="s">
        <v>327</v>
      </c>
      <c r="G39" s="1"/>
      <c r="H39" s="1"/>
      <c r="I39" s="62"/>
      <c r="J39" s="51" t="s">
        <v>328</v>
      </c>
    </row>
    <row r="40" spans="1:11" ht="15.75" thickBot="1" x14ac:dyDescent="0.3">
      <c r="A40" s="4" t="s">
        <v>1</v>
      </c>
      <c r="B40" s="34"/>
      <c r="C40" s="2" t="s">
        <v>303</v>
      </c>
      <c r="D40" s="63"/>
      <c r="E40" s="75" t="str">
        <f>IF(B40="","",SUM((B40-B38)/(D40)))</f>
        <v/>
      </c>
      <c r="F40" s="2" t="s">
        <v>4</v>
      </c>
      <c r="G40" s="34"/>
      <c r="H40" s="27" t="s">
        <v>303</v>
      </c>
      <c r="I40" s="63"/>
      <c r="J40" s="53" t="str">
        <f>IF(G40="","",ROUND(SUM((G40-G38)/(I40)),2))</f>
        <v/>
      </c>
    </row>
    <row r="41" spans="1:11" ht="15.75" thickBot="1" x14ac:dyDescent="0.3">
      <c r="A41" s="104"/>
      <c r="B41" s="105"/>
      <c r="C41" s="106"/>
      <c r="D41" s="105"/>
      <c r="E41" s="107"/>
      <c r="F41" s="100" t="s">
        <v>329</v>
      </c>
      <c r="G41" s="101"/>
      <c r="H41" s="102"/>
      <c r="I41" s="103"/>
      <c r="J41" s="99" t="str">
        <f>IF(ISERROR(AVERAGE(E10:E40,J10:J40)),"n/a",AVERAGE(E10:E40,J10:J40))</f>
        <v>n/a</v>
      </c>
    </row>
    <row r="42" spans="1:11" x14ac:dyDescent="0.25">
      <c r="A42" s="18"/>
      <c r="B42" s="12"/>
      <c r="C42" s="12"/>
      <c r="D42" s="173"/>
      <c r="E42" s="90"/>
      <c r="F42" s="31" t="s">
        <v>367</v>
      </c>
      <c r="G42" s="30"/>
      <c r="H42" s="30"/>
      <c r="I42" s="65"/>
      <c r="J42" s="83" t="s">
        <v>23</v>
      </c>
    </row>
    <row r="43" spans="1:11" x14ac:dyDescent="0.25">
      <c r="A43" s="37"/>
      <c r="B43" s="38"/>
      <c r="C43" s="39"/>
      <c r="D43" s="174"/>
      <c r="E43" s="91"/>
      <c r="F43" s="76" t="s">
        <v>226</v>
      </c>
      <c r="G43" s="7"/>
      <c r="H43" s="8"/>
      <c r="I43" s="64"/>
      <c r="J43" s="86" t="str">
        <f>IF(ISERROR(ROUND(('TFL-1A'!J48),2)),"n/a",ROUND(('TFL-1A'!J48),2))</f>
        <v>n/a</v>
      </c>
      <c r="K43" s="82" t="e">
        <f>ROUND(J43,2)</f>
        <v>#VALUE!</v>
      </c>
    </row>
    <row r="44" spans="1:11" x14ac:dyDescent="0.25">
      <c r="A44" s="37"/>
      <c r="B44" s="43" t="s">
        <v>80</v>
      </c>
      <c r="C44" s="43"/>
      <c r="D44" s="43"/>
      <c r="E44" s="91"/>
      <c r="F44" s="76" t="s">
        <v>227</v>
      </c>
      <c r="G44" s="7"/>
      <c r="H44" s="8"/>
      <c r="I44" s="64"/>
      <c r="J44" s="54" t="str">
        <f>IF(ISERROR(ROUND(('TFL-1A'!J49),2)),"n/a",ROUND(('TFL-1A'!J49),2))</f>
        <v>n/a</v>
      </c>
    </row>
    <row r="45" spans="1:11" x14ac:dyDescent="0.25">
      <c r="A45" s="37"/>
      <c r="B45" s="38"/>
      <c r="C45" s="39"/>
      <c r="D45" s="39"/>
      <c r="E45" s="91"/>
      <c r="F45" s="76" t="s">
        <v>228</v>
      </c>
      <c r="G45" s="76"/>
      <c r="H45" s="7"/>
      <c r="I45" s="87"/>
      <c r="J45" s="88" t="str">
        <f>IF(ISERROR(ROUND('TFL-1B'!J41,2)),"n/a",ROUND('TFL-1B'!J41,2))</f>
        <v>n/a</v>
      </c>
    </row>
    <row r="46" spans="1:11" x14ac:dyDescent="0.25">
      <c r="A46" s="37"/>
      <c r="B46" s="202"/>
      <c r="C46" s="38"/>
      <c r="D46" s="38"/>
      <c r="E46" s="203"/>
      <c r="F46" s="76" t="s">
        <v>330</v>
      </c>
      <c r="G46" s="76"/>
      <c r="H46" s="7"/>
      <c r="I46" s="87"/>
      <c r="J46" s="89" t="str">
        <f>IF(ISERROR(ROUND(J41,2)),"n/a",ROUND(J41,2))</f>
        <v>n/a</v>
      </c>
    </row>
    <row r="47" spans="1:11" x14ac:dyDescent="0.25">
      <c r="A47" s="37"/>
      <c r="B47" s="38"/>
      <c r="C47" s="39"/>
      <c r="D47" s="39"/>
      <c r="E47" s="91"/>
      <c r="F47" s="76" t="s">
        <v>331</v>
      </c>
      <c r="G47" s="7"/>
      <c r="H47" s="8"/>
      <c r="I47" s="64"/>
      <c r="J47" s="55" t="str">
        <f>IF(ISERROR(SUM((J44+J45+J46)/(3))),"n/a",SUM((J44+J45+J46)/(3)))</f>
        <v>n/a</v>
      </c>
    </row>
    <row r="48" spans="1:11" ht="15.75" thickBot="1" x14ac:dyDescent="0.3">
      <c r="A48" s="210"/>
      <c r="B48" s="41"/>
      <c r="C48" s="42"/>
      <c r="D48" s="42"/>
      <c r="E48" s="212"/>
      <c r="F48" s="213" t="s">
        <v>332</v>
      </c>
      <c r="G48" s="32"/>
      <c r="H48" s="33"/>
      <c r="I48" s="66"/>
      <c r="J48" s="325" t="str">
        <f>IF(ISERROR((SUM(J47-J43))),"n/a",SUM(J47-J43))</f>
        <v>n/a</v>
      </c>
      <c r="K48" s="82" t="e">
        <f>ROUND(J48,2)</f>
        <v>#VALUE!</v>
      </c>
    </row>
    <row r="49" spans="1:10" ht="15.75" thickBot="1" x14ac:dyDescent="0.3">
      <c r="A49" s="40"/>
      <c r="B49" s="41"/>
      <c r="C49" s="42"/>
      <c r="D49" s="42"/>
      <c r="E49" s="92"/>
      <c r="F49" s="321" t="s">
        <v>230</v>
      </c>
      <c r="G49" s="321"/>
      <c r="H49" s="322"/>
      <c r="I49" s="323"/>
      <c r="J49" s="324" t="str">
        <f>IF(ISERROR(ROUND((K48/K43),2)),"n/a",ROUND((K48/K43),2))</f>
        <v>n/a</v>
      </c>
    </row>
    <row r="50" spans="1:10" x14ac:dyDescent="0.25">
      <c r="A50" s="38"/>
      <c r="B50" s="38"/>
      <c r="C50" s="39"/>
      <c r="D50" s="39"/>
      <c r="E50" s="78"/>
      <c r="F50" s="79"/>
      <c r="G50" s="79"/>
      <c r="H50" s="80"/>
      <c r="I50" s="80"/>
      <c r="J50" s="208"/>
    </row>
    <row r="51" spans="1:10" ht="18.75" x14ac:dyDescent="0.3">
      <c r="A51" s="38"/>
      <c r="B51" s="38"/>
      <c r="C51" s="39"/>
      <c r="D51" s="39"/>
      <c r="E51" s="78"/>
      <c r="F51" s="79"/>
      <c r="G51" s="79"/>
      <c r="H51" s="80"/>
      <c r="I51" s="80"/>
      <c r="J51" s="188" t="s">
        <v>292</v>
      </c>
    </row>
    <row r="52" spans="1:10" x14ac:dyDescent="0.25">
      <c r="G52" s="82" t="str">
        <f>IF(ISBLANK(G40),J40,"")</f>
        <v/>
      </c>
    </row>
    <row r="53" spans="1:10" x14ac:dyDescent="0.25">
      <c r="D53" s="82"/>
      <c r="E53" s="77"/>
      <c r="J53" s="209"/>
    </row>
    <row r="54" spans="1:10" x14ac:dyDescent="0.25">
      <c r="J54" s="209"/>
    </row>
    <row r="55" spans="1:10" x14ac:dyDescent="0.25">
      <c r="J55" s="209"/>
    </row>
  </sheetData>
  <sheetProtection algorithmName="SHA-512" hashValue="SKcyqp3AP/ML4BSoJ3Vt/0reY8LGjrZI8O0V0QYQgjJNDUKJlQFZJsgWQVIlsZQ0xCPsmyVZpOxLgJLyuEdU6Q==" saltValue="KzgbGwOxZ7S9GxP0tZZc2w==" spinCount="100000" sheet="1" objects="1" scenarios="1"/>
  <pageMargins left="1.159375" right="0.7" top="0.75" bottom="0.61250000000000004" header="0.3" footer="0.3"/>
  <pageSetup scale="70" orientation="landscape" verticalDpi="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J51"/>
  <sheetViews>
    <sheetView view="pageLayout" zoomScaleNormal="100" workbookViewId="0">
      <selection activeCell="D7" sqref="D7"/>
    </sheetView>
  </sheetViews>
  <sheetFormatPr defaultRowHeight="15" x14ac:dyDescent="0.25"/>
  <cols>
    <col min="1" max="1" width="11.140625" customWidth="1"/>
    <col min="2" max="2" width="15.140625" customWidth="1"/>
    <col min="3" max="3" width="10.5703125" customWidth="1"/>
    <col min="4" max="4" width="17.42578125" customWidth="1"/>
    <col min="5" max="5" width="22.42578125" customWidth="1"/>
    <col min="6" max="6" width="14.140625" customWidth="1"/>
    <col min="7" max="7" width="17.140625" customWidth="1"/>
    <col min="8" max="8" width="10.7109375" customWidth="1"/>
    <col min="9" max="9" width="15.28515625" customWidth="1"/>
    <col min="10" max="10" width="28.7109375" customWidth="1"/>
    <col min="12" max="12" width="62.5703125" customWidth="1"/>
  </cols>
  <sheetData>
    <row r="1" spans="1:10" ht="29.25" thickBot="1" x14ac:dyDescent="0.5">
      <c r="A1" s="281"/>
      <c r="B1" s="343"/>
      <c r="C1" s="344"/>
      <c r="D1" s="344"/>
      <c r="E1" s="393"/>
      <c r="F1" s="394" t="str">
        <f>'TFL-1A'!F1</f>
        <v>XYZ Company Xp3 Trial Vehicle MPG Summary</v>
      </c>
      <c r="G1" s="377"/>
      <c r="H1" s="390"/>
      <c r="I1" s="390"/>
      <c r="J1" s="395"/>
    </row>
    <row r="2" spans="1:10" ht="15.75" thickBot="1" x14ac:dyDescent="0.3">
      <c r="A2" s="4"/>
      <c r="B2" s="14"/>
      <c r="C2" s="13"/>
      <c r="D2" s="13"/>
      <c r="E2" s="295"/>
      <c r="F2" s="372" t="s">
        <v>454</v>
      </c>
      <c r="G2" s="369"/>
      <c r="H2" s="148"/>
      <c r="I2" s="148"/>
      <c r="J2" s="373"/>
    </row>
    <row r="3" spans="1:10" ht="15.75" thickBot="1" x14ac:dyDescent="0.3">
      <c r="A3" s="4"/>
      <c r="B3" s="14"/>
      <c r="C3" s="14"/>
      <c r="D3" s="14"/>
      <c r="E3" s="295" t="s">
        <v>458</v>
      </c>
      <c r="F3" s="372" t="s">
        <v>455</v>
      </c>
      <c r="G3" s="369"/>
      <c r="H3" s="148"/>
      <c r="I3" s="148"/>
      <c r="J3" s="373"/>
    </row>
    <row r="4" spans="1:10" ht="15.75" thickBot="1" x14ac:dyDescent="0.3">
      <c r="A4" s="4"/>
      <c r="B4" s="334"/>
      <c r="C4" s="334"/>
      <c r="D4" s="334"/>
      <c r="E4" s="347"/>
      <c r="F4" s="379" t="str">
        <f>'TFL-1A'!F4</f>
        <v>Consultant Name:</v>
      </c>
      <c r="G4" s="381"/>
      <c r="H4" s="390"/>
      <c r="I4" s="390"/>
      <c r="J4" s="389"/>
    </row>
    <row r="5" spans="1:10" ht="15.75" thickBot="1" x14ac:dyDescent="0.3">
      <c r="A5" s="4"/>
      <c r="B5" s="330"/>
      <c r="C5" s="330"/>
      <c r="D5" s="330"/>
      <c r="E5" s="335"/>
      <c r="F5" s="383" t="str">
        <f>'TFL-1A'!F5</f>
        <v xml:space="preserve">Contact Number: </v>
      </c>
      <c r="G5" s="377"/>
      <c r="H5" s="390"/>
      <c r="I5" s="390"/>
      <c r="J5" s="389"/>
    </row>
    <row r="6" spans="1:10" ht="15.75" thickBot="1" x14ac:dyDescent="0.3">
      <c r="A6" s="365"/>
      <c r="B6" s="349"/>
      <c r="C6" s="362"/>
      <c r="D6" s="362"/>
      <c r="E6" s="367"/>
      <c r="F6" s="385" t="str">
        <f>'TFL-1A'!F6</f>
        <v xml:space="preserve">Date: </v>
      </c>
      <c r="G6" s="349"/>
      <c r="H6" s="362"/>
      <c r="I6" s="362"/>
      <c r="J6" s="363"/>
    </row>
    <row r="7" spans="1:10" ht="15.75" thickBot="1" x14ac:dyDescent="0.3">
      <c r="A7" s="308"/>
      <c r="B7" s="19"/>
      <c r="C7" s="12" t="s">
        <v>22</v>
      </c>
      <c r="D7" s="12"/>
      <c r="E7" s="20"/>
      <c r="F7" s="19"/>
      <c r="G7" s="19"/>
      <c r="H7" s="12"/>
      <c r="I7" s="12"/>
      <c r="J7" s="17"/>
    </row>
    <row r="8" spans="1:10" ht="15.75" thickBot="1" x14ac:dyDescent="0.3">
      <c r="A8" s="21" t="s">
        <v>79</v>
      </c>
      <c r="B8" s="22"/>
      <c r="C8" s="23"/>
      <c r="D8" s="24"/>
      <c r="E8" s="56" t="s">
        <v>9</v>
      </c>
      <c r="F8" s="44" t="s">
        <v>82</v>
      </c>
      <c r="G8" s="45"/>
      <c r="H8" s="46"/>
      <c r="I8" s="47"/>
      <c r="J8" s="25" t="s">
        <v>10</v>
      </c>
    </row>
    <row r="9" spans="1:10" x14ac:dyDescent="0.25">
      <c r="A9" s="4" t="s">
        <v>6</v>
      </c>
      <c r="B9" s="2"/>
      <c r="C9" s="2"/>
      <c r="D9" s="60"/>
      <c r="E9" s="67" t="s">
        <v>19</v>
      </c>
      <c r="F9" s="57" t="s">
        <v>83</v>
      </c>
      <c r="G9" s="48"/>
      <c r="H9" s="49"/>
      <c r="I9" s="58"/>
      <c r="J9" s="50" t="s">
        <v>23</v>
      </c>
    </row>
    <row r="10" spans="1:10" x14ac:dyDescent="0.25">
      <c r="A10" s="4" t="s">
        <v>21</v>
      </c>
      <c r="B10" s="26"/>
      <c r="C10" s="189" t="s">
        <v>257</v>
      </c>
      <c r="D10" s="73" t="s">
        <v>25</v>
      </c>
      <c r="E10" s="68" t="s">
        <v>20</v>
      </c>
      <c r="F10" s="59" t="s">
        <v>38</v>
      </c>
      <c r="G10" s="27"/>
      <c r="H10" s="2"/>
      <c r="I10" s="60"/>
      <c r="J10" s="51" t="s">
        <v>63</v>
      </c>
    </row>
    <row r="11" spans="1:10" x14ac:dyDescent="0.25">
      <c r="A11" s="6" t="s">
        <v>37</v>
      </c>
      <c r="B11" s="1"/>
      <c r="C11" s="2"/>
      <c r="D11" s="62"/>
      <c r="E11" s="69" t="s">
        <v>7</v>
      </c>
      <c r="F11" s="5" t="s">
        <v>5</v>
      </c>
      <c r="G11" s="26"/>
      <c r="H11" s="189" t="s">
        <v>257</v>
      </c>
      <c r="I11" s="61"/>
      <c r="J11" s="52" t="str">
        <f>IF(G11="","",SUM((G11-B41)/(I11)))</f>
        <v/>
      </c>
    </row>
    <row r="12" spans="1:10" x14ac:dyDescent="0.25">
      <c r="A12" s="4" t="s">
        <v>1</v>
      </c>
      <c r="B12" s="26"/>
      <c r="C12" s="189" t="s">
        <v>257</v>
      </c>
      <c r="D12" s="61"/>
      <c r="E12" s="70" t="str">
        <f>IF(B12="","",SUM((B12-B10)/(D12)))</f>
        <v/>
      </c>
      <c r="F12" s="6" t="s">
        <v>39</v>
      </c>
      <c r="G12" s="1"/>
      <c r="H12" s="1"/>
      <c r="I12" s="62"/>
      <c r="J12" s="51" t="s">
        <v>64</v>
      </c>
    </row>
    <row r="13" spans="1:10" x14ac:dyDescent="0.25">
      <c r="A13" s="6" t="s">
        <v>36</v>
      </c>
      <c r="B13" s="1"/>
      <c r="C13" s="1"/>
      <c r="D13" s="62"/>
      <c r="E13" s="69" t="s">
        <v>8</v>
      </c>
      <c r="F13" s="5" t="s">
        <v>4</v>
      </c>
      <c r="G13" s="26"/>
      <c r="H13" s="189" t="s">
        <v>257</v>
      </c>
      <c r="I13" s="61"/>
      <c r="J13" s="53" t="str">
        <f>IF(G13="","",SUM((G13-G11)/(I13)))</f>
        <v/>
      </c>
    </row>
    <row r="14" spans="1:10" x14ac:dyDescent="0.25">
      <c r="A14" s="4" t="s">
        <v>2</v>
      </c>
      <c r="B14" s="26"/>
      <c r="C14" s="189" t="s">
        <v>257</v>
      </c>
      <c r="D14" s="61"/>
      <c r="E14" s="70" t="str">
        <f>IF(B14="","",SUM((B14-B12)/(D14)))</f>
        <v/>
      </c>
      <c r="F14" s="6" t="s">
        <v>40</v>
      </c>
      <c r="G14" s="1"/>
      <c r="H14" s="1"/>
      <c r="I14" s="62"/>
      <c r="J14" s="51" t="s">
        <v>65</v>
      </c>
    </row>
    <row r="15" spans="1:10" x14ac:dyDescent="0.25">
      <c r="A15" s="6" t="s">
        <v>35</v>
      </c>
      <c r="B15" s="1"/>
      <c r="C15" s="1"/>
      <c r="D15" s="62"/>
      <c r="E15" s="69" t="s">
        <v>11</v>
      </c>
      <c r="F15" s="5" t="s">
        <v>4</v>
      </c>
      <c r="G15" s="26"/>
      <c r="H15" s="189" t="s">
        <v>257</v>
      </c>
      <c r="I15" s="61"/>
      <c r="J15" s="53" t="str">
        <f>IF(G15="","",SUM((G15-G13)/(I15)))</f>
        <v/>
      </c>
    </row>
    <row r="16" spans="1:10" x14ac:dyDescent="0.25">
      <c r="A16" s="4" t="s">
        <v>1</v>
      </c>
      <c r="B16" s="26"/>
      <c r="C16" s="189" t="s">
        <v>257</v>
      </c>
      <c r="D16" s="61"/>
      <c r="E16" s="70" t="str">
        <f>IF(B16="","",SUM((B16-B14)/(D16)))</f>
        <v/>
      </c>
      <c r="F16" s="6" t="s">
        <v>41</v>
      </c>
      <c r="G16" s="1"/>
      <c r="H16" s="1"/>
      <c r="I16" s="62"/>
      <c r="J16" s="51" t="s">
        <v>66</v>
      </c>
    </row>
    <row r="17" spans="1:10" x14ac:dyDescent="0.25">
      <c r="A17" s="6" t="s">
        <v>34</v>
      </c>
      <c r="B17" s="1"/>
      <c r="C17" s="1"/>
      <c r="D17" s="62"/>
      <c r="E17" s="69" t="s">
        <v>12</v>
      </c>
      <c r="F17" s="5" t="s">
        <v>4</v>
      </c>
      <c r="G17" s="26"/>
      <c r="H17" s="189" t="s">
        <v>257</v>
      </c>
      <c r="I17" s="61"/>
      <c r="J17" s="53" t="str">
        <f>IF(G17="","",SUM((G17-G15)/(I17)))</f>
        <v/>
      </c>
    </row>
    <row r="18" spans="1:10" x14ac:dyDescent="0.25">
      <c r="A18" s="4" t="s">
        <v>3</v>
      </c>
      <c r="B18" s="26"/>
      <c r="C18" s="189" t="s">
        <v>257</v>
      </c>
      <c r="D18" s="61"/>
      <c r="E18" s="70" t="str">
        <f>IF(B18="","",SUM((B18-B16)/(D18)))</f>
        <v/>
      </c>
      <c r="F18" s="6" t="s">
        <v>42</v>
      </c>
      <c r="G18" s="1"/>
      <c r="H18" s="1"/>
      <c r="I18" s="62"/>
      <c r="J18" s="51" t="s">
        <v>67</v>
      </c>
    </row>
    <row r="19" spans="1:10" x14ac:dyDescent="0.25">
      <c r="A19" s="6" t="s">
        <v>33</v>
      </c>
      <c r="B19" s="1"/>
      <c r="C19" s="1"/>
      <c r="D19" s="62"/>
      <c r="E19" s="69" t="s">
        <v>13</v>
      </c>
      <c r="F19" s="5" t="s">
        <v>4</v>
      </c>
      <c r="G19" s="26"/>
      <c r="H19" s="189" t="s">
        <v>257</v>
      </c>
      <c r="I19" s="61"/>
      <c r="J19" s="53" t="str">
        <f>IF(G19="","",SUM((G19-G17)/(I19)))</f>
        <v/>
      </c>
    </row>
    <row r="20" spans="1:10" x14ac:dyDescent="0.25">
      <c r="A20" s="4" t="s">
        <v>1</v>
      </c>
      <c r="B20" s="26"/>
      <c r="C20" s="189" t="s">
        <v>257</v>
      </c>
      <c r="D20" s="61"/>
      <c r="E20" s="70" t="str">
        <f>IF(B20="","",SUM((B20-B18)/(D20)))</f>
        <v/>
      </c>
      <c r="F20" s="6" t="s">
        <v>43</v>
      </c>
      <c r="G20" s="1"/>
      <c r="H20" s="1"/>
      <c r="I20" s="62"/>
      <c r="J20" s="51" t="s">
        <v>68</v>
      </c>
    </row>
    <row r="21" spans="1:10" x14ac:dyDescent="0.25">
      <c r="A21" s="6" t="s">
        <v>32</v>
      </c>
      <c r="B21" s="1"/>
      <c r="C21" s="1"/>
      <c r="D21" s="62"/>
      <c r="E21" s="69" t="s">
        <v>14</v>
      </c>
      <c r="F21" s="5" t="s">
        <v>4</v>
      </c>
      <c r="G21" s="26"/>
      <c r="H21" s="189" t="s">
        <v>257</v>
      </c>
      <c r="I21" s="61"/>
      <c r="J21" s="53" t="str">
        <f>IF(G21="","",SUM((G21-G19)/(I21)))</f>
        <v/>
      </c>
    </row>
    <row r="22" spans="1:10" x14ac:dyDescent="0.25">
      <c r="A22" s="4" t="s">
        <v>1</v>
      </c>
      <c r="B22" s="26"/>
      <c r="C22" s="189" t="s">
        <v>257</v>
      </c>
      <c r="D22" s="61"/>
      <c r="E22" s="70" t="str">
        <f>IF(B22="","",SUM((B22-B20)/(D22)))</f>
        <v/>
      </c>
      <c r="F22" s="6" t="s">
        <v>44</v>
      </c>
      <c r="G22" s="1"/>
      <c r="H22" s="1"/>
      <c r="I22" s="62"/>
      <c r="J22" s="51" t="s">
        <v>69</v>
      </c>
    </row>
    <row r="23" spans="1:10" x14ac:dyDescent="0.25">
      <c r="A23" s="6" t="s">
        <v>31</v>
      </c>
      <c r="B23" s="1"/>
      <c r="C23" s="1"/>
      <c r="D23" s="62"/>
      <c r="E23" s="69" t="s">
        <v>15</v>
      </c>
      <c r="F23" s="5" t="s">
        <v>4</v>
      </c>
      <c r="G23" s="26"/>
      <c r="H23" s="189" t="s">
        <v>257</v>
      </c>
      <c r="I23" s="61"/>
      <c r="J23" s="53" t="str">
        <f>IF(G23="","",SUM((G23-G21)/(I23)))</f>
        <v/>
      </c>
    </row>
    <row r="24" spans="1:10" x14ac:dyDescent="0.25">
      <c r="A24" s="4" t="s">
        <v>1</v>
      </c>
      <c r="B24" s="26"/>
      <c r="C24" s="189" t="s">
        <v>257</v>
      </c>
      <c r="D24" s="61"/>
      <c r="E24" s="70" t="str">
        <f>IF(B24="","",SUM((B24-B22)/(D24)))</f>
        <v/>
      </c>
      <c r="F24" s="6" t="s">
        <v>45</v>
      </c>
      <c r="G24" s="1"/>
      <c r="H24" s="1"/>
      <c r="I24" s="62"/>
      <c r="J24" s="51" t="s">
        <v>70</v>
      </c>
    </row>
    <row r="25" spans="1:10" x14ac:dyDescent="0.25">
      <c r="A25" s="6" t="s">
        <v>30</v>
      </c>
      <c r="B25" s="1"/>
      <c r="C25" s="1"/>
      <c r="D25" s="62"/>
      <c r="E25" s="69" t="s">
        <v>16</v>
      </c>
      <c r="F25" s="5" t="s">
        <v>4</v>
      </c>
      <c r="G25" s="26"/>
      <c r="H25" s="189" t="s">
        <v>257</v>
      </c>
      <c r="I25" s="61"/>
      <c r="J25" s="53" t="str">
        <f>IF(G25="","",SUM((G25-G23)/(I25)))</f>
        <v/>
      </c>
    </row>
    <row r="26" spans="1:10" x14ac:dyDescent="0.25">
      <c r="A26" s="4" t="s">
        <v>1</v>
      </c>
      <c r="B26" s="26"/>
      <c r="C26" s="189" t="s">
        <v>257</v>
      </c>
      <c r="D26" s="61"/>
      <c r="E26" s="70" t="str">
        <f>IF(B26="","",SUM((B26-B24)/(D26)))</f>
        <v/>
      </c>
      <c r="F26" s="6" t="s">
        <v>46</v>
      </c>
      <c r="G26" s="1"/>
      <c r="H26" s="1"/>
      <c r="I26" s="62"/>
      <c r="J26" s="51" t="s">
        <v>71</v>
      </c>
    </row>
    <row r="27" spans="1:10" x14ac:dyDescent="0.25">
      <c r="A27" s="6" t="s">
        <v>29</v>
      </c>
      <c r="B27" s="1"/>
      <c r="C27" s="1"/>
      <c r="D27" s="62"/>
      <c r="E27" s="69" t="s">
        <v>17</v>
      </c>
      <c r="F27" s="5" t="s">
        <v>4</v>
      </c>
      <c r="G27" s="26"/>
      <c r="H27" s="189" t="s">
        <v>257</v>
      </c>
      <c r="I27" s="61"/>
      <c r="J27" s="53" t="str">
        <f>IF(G27="","",SUM((G27-G25)/(I27)))</f>
        <v/>
      </c>
    </row>
    <row r="28" spans="1:10" x14ac:dyDescent="0.25">
      <c r="A28" s="4" t="s">
        <v>1</v>
      </c>
      <c r="B28" s="26"/>
      <c r="C28" s="189" t="s">
        <v>257</v>
      </c>
      <c r="D28" s="61"/>
      <c r="E28" s="70" t="str">
        <f>IF(B28="","",SUM((B28-B26)/(D28)))</f>
        <v/>
      </c>
      <c r="F28" s="4" t="s">
        <v>47</v>
      </c>
      <c r="G28" s="2"/>
      <c r="H28" s="2"/>
      <c r="I28" s="60"/>
      <c r="J28" s="51" t="s">
        <v>72</v>
      </c>
    </row>
    <row r="29" spans="1:10" x14ac:dyDescent="0.25">
      <c r="A29" s="6" t="s">
        <v>28</v>
      </c>
      <c r="B29" s="1"/>
      <c r="C29" s="1"/>
      <c r="D29" s="62"/>
      <c r="E29" s="69" t="s">
        <v>18</v>
      </c>
      <c r="F29" s="4" t="s">
        <v>4</v>
      </c>
      <c r="G29" s="34"/>
      <c r="H29" s="189" t="s">
        <v>257</v>
      </c>
      <c r="I29" s="63"/>
      <c r="J29" s="53" t="str">
        <f>IF(G29="","",SUM((G29-G27)/(I29)))</f>
        <v/>
      </c>
    </row>
    <row r="30" spans="1:10" x14ac:dyDescent="0.25">
      <c r="A30" s="5" t="s">
        <v>1</v>
      </c>
      <c r="B30" s="26"/>
      <c r="C30" s="189" t="s">
        <v>257</v>
      </c>
      <c r="D30" s="61"/>
      <c r="E30" s="70" t="str">
        <f>IF(B30="","",SUM((B30-B28)/(D30)))</f>
        <v/>
      </c>
      <c r="F30" s="6" t="s">
        <v>48</v>
      </c>
      <c r="G30" s="1"/>
      <c r="H30" s="1"/>
      <c r="I30" s="62"/>
      <c r="J30" s="51" t="s">
        <v>73</v>
      </c>
    </row>
    <row r="31" spans="1:10" x14ac:dyDescent="0.25">
      <c r="A31" s="36" t="s">
        <v>26</v>
      </c>
      <c r="B31" s="28"/>
      <c r="C31" s="29"/>
      <c r="D31" s="74"/>
      <c r="E31" s="71" t="s">
        <v>27</v>
      </c>
      <c r="F31" s="5" t="s">
        <v>4</v>
      </c>
      <c r="G31" s="26"/>
      <c r="H31" s="189" t="s">
        <v>257</v>
      </c>
      <c r="I31" s="61"/>
      <c r="J31" s="53" t="str">
        <f>IF(G31="","",SUM((G31-G29)/(I31)))</f>
        <v/>
      </c>
    </row>
    <row r="32" spans="1:10" x14ac:dyDescent="0.25">
      <c r="A32" s="6" t="s">
        <v>53</v>
      </c>
      <c r="B32" s="1"/>
      <c r="C32" s="1"/>
      <c r="D32" s="62"/>
      <c r="E32" s="69" t="s">
        <v>58</v>
      </c>
      <c r="F32" s="6" t="s">
        <v>49</v>
      </c>
      <c r="G32" s="1"/>
      <c r="H32" s="1"/>
      <c r="I32" s="62"/>
      <c r="J32" s="51" t="s">
        <v>74</v>
      </c>
    </row>
    <row r="33" spans="1:10" ht="18" customHeight="1" x14ac:dyDescent="0.25">
      <c r="A33" s="4" t="s">
        <v>1</v>
      </c>
      <c r="B33" s="26"/>
      <c r="C33" s="189" t="s">
        <v>257</v>
      </c>
      <c r="D33" s="61"/>
      <c r="E33" s="70" t="str">
        <f>IF(B33="","",SUM((B33-B30)/(D33)))</f>
        <v/>
      </c>
      <c r="F33" s="5" t="s">
        <v>4</v>
      </c>
      <c r="G33" s="26"/>
      <c r="H33" s="189" t="s">
        <v>257</v>
      </c>
      <c r="I33" s="61"/>
      <c r="J33" s="53" t="str">
        <f>IF(G33="","",SUM((G33-G31)/(I33)))</f>
        <v/>
      </c>
    </row>
    <row r="34" spans="1:10" x14ac:dyDescent="0.25">
      <c r="A34" s="6" t="s">
        <v>57</v>
      </c>
      <c r="B34" s="1"/>
      <c r="C34" s="1"/>
      <c r="D34" s="62"/>
      <c r="E34" s="72" t="s">
        <v>59</v>
      </c>
      <c r="F34" s="6" t="s">
        <v>50</v>
      </c>
      <c r="G34" s="1"/>
      <c r="H34" s="1"/>
      <c r="I34" s="62"/>
      <c r="J34" s="51" t="s">
        <v>75</v>
      </c>
    </row>
    <row r="35" spans="1:10" x14ac:dyDescent="0.25">
      <c r="A35" s="4" t="s">
        <v>1</v>
      </c>
      <c r="B35" s="26"/>
      <c r="C35" s="189" t="s">
        <v>257</v>
      </c>
      <c r="D35" s="61"/>
      <c r="E35" s="70" t="str">
        <f>IF(B35="","",SUM((B35-B33)/(D35)))</f>
        <v/>
      </c>
      <c r="F35" s="5" t="s">
        <v>4</v>
      </c>
      <c r="G35" s="26"/>
      <c r="H35" s="189" t="s">
        <v>257</v>
      </c>
      <c r="I35" s="61"/>
      <c r="J35" s="53" t="str">
        <f>IF(G35="","",SUM((G35-G33)/(I35)))</f>
        <v/>
      </c>
    </row>
    <row r="36" spans="1:10" x14ac:dyDescent="0.25">
      <c r="A36" s="6" t="s">
        <v>56</v>
      </c>
      <c r="B36" s="1"/>
      <c r="C36" s="1"/>
      <c r="D36" s="62"/>
      <c r="E36" s="72" t="s">
        <v>60</v>
      </c>
      <c r="F36" s="6" t="s">
        <v>51</v>
      </c>
      <c r="G36" s="1"/>
      <c r="H36" s="1"/>
      <c r="I36" s="62"/>
      <c r="J36" s="51" t="s">
        <v>76</v>
      </c>
    </row>
    <row r="37" spans="1:10" x14ac:dyDescent="0.25">
      <c r="A37" s="4" t="s">
        <v>1</v>
      </c>
      <c r="B37" s="26"/>
      <c r="C37" s="189" t="s">
        <v>257</v>
      </c>
      <c r="D37" s="61"/>
      <c r="E37" s="70" t="str">
        <f>IF(B37="","",SUM((B37-B35)/(D37)))</f>
        <v/>
      </c>
      <c r="F37" s="5" t="s">
        <v>4</v>
      </c>
      <c r="G37" s="26"/>
      <c r="H37" s="189" t="s">
        <v>257</v>
      </c>
      <c r="I37" s="61"/>
      <c r="J37" s="53" t="str">
        <f>IF(G37="","",SUM((G37-G35)/(I37)))</f>
        <v/>
      </c>
    </row>
    <row r="38" spans="1:10" x14ac:dyDescent="0.25">
      <c r="A38" s="6" t="s">
        <v>55</v>
      </c>
      <c r="B38" s="1"/>
      <c r="C38" s="1"/>
      <c r="D38" s="62"/>
      <c r="E38" s="72" t="s">
        <v>61</v>
      </c>
      <c r="F38" s="4" t="s">
        <v>52</v>
      </c>
      <c r="G38" s="2"/>
      <c r="H38" s="2"/>
      <c r="I38" s="60"/>
      <c r="J38" s="51" t="s">
        <v>77</v>
      </c>
    </row>
    <row r="39" spans="1:10" x14ac:dyDescent="0.25">
      <c r="A39" s="4" t="s">
        <v>1</v>
      </c>
      <c r="B39" s="26"/>
      <c r="C39" s="189" t="s">
        <v>257</v>
      </c>
      <c r="D39" s="61"/>
      <c r="E39" s="70" t="str">
        <f>IF(B39="","",SUM((B39-B37)/(D39)))</f>
        <v/>
      </c>
      <c r="F39" s="4" t="s">
        <v>4</v>
      </c>
      <c r="G39" s="34"/>
      <c r="H39" s="189" t="s">
        <v>257</v>
      </c>
      <c r="I39" s="63"/>
      <c r="J39" s="53" t="str">
        <f>IF(G39="","",SUM((G39-G37)/(I39)))</f>
        <v/>
      </c>
    </row>
    <row r="40" spans="1:10" x14ac:dyDescent="0.25">
      <c r="A40" s="6" t="s">
        <v>54</v>
      </c>
      <c r="B40" s="1"/>
      <c r="C40" s="1"/>
      <c r="D40" s="62"/>
      <c r="E40" s="72" t="s">
        <v>62</v>
      </c>
      <c r="F40" s="6" t="s">
        <v>218</v>
      </c>
      <c r="G40" s="1"/>
      <c r="H40" s="1"/>
      <c r="I40" s="62"/>
      <c r="J40" s="51" t="s">
        <v>81</v>
      </c>
    </row>
    <row r="41" spans="1:10" ht="15.75" thickBot="1" x14ac:dyDescent="0.3">
      <c r="A41" s="4" t="s">
        <v>1</v>
      </c>
      <c r="B41" s="34"/>
      <c r="C41" s="189" t="s">
        <v>257</v>
      </c>
      <c r="D41" s="63"/>
      <c r="E41" s="70" t="str">
        <f>IF(B41="","",SUM((B41-B39)/(D41)))</f>
        <v/>
      </c>
      <c r="F41" s="4" t="s">
        <v>4</v>
      </c>
      <c r="G41" s="34"/>
      <c r="H41" s="189" t="s">
        <v>257</v>
      </c>
      <c r="I41" s="63"/>
      <c r="J41" s="53" t="str">
        <f>IF(G41="","",SUM((G41-G39)/(I41)))</f>
        <v/>
      </c>
    </row>
    <row r="42" spans="1:10" ht="18.75" customHeight="1" x14ac:dyDescent="0.25">
      <c r="A42" s="124" t="s">
        <v>149</v>
      </c>
      <c r="B42" s="125"/>
      <c r="C42" s="125"/>
      <c r="D42" s="125"/>
      <c r="E42" s="126"/>
      <c r="F42" s="160" t="s">
        <v>397</v>
      </c>
      <c r="G42" s="161"/>
      <c r="H42" s="102"/>
      <c r="I42" s="172"/>
      <c r="J42" s="168" t="str">
        <f>IF(ISERROR(AVERAGE(E35:E41,J11:J41)),"n/a",AVERAGE(E35:E41,J11:J41))</f>
        <v>n/a</v>
      </c>
    </row>
    <row r="43" spans="1:10" ht="12.75" customHeight="1" x14ac:dyDescent="0.25">
      <c r="A43" s="157"/>
      <c r="B43" s="158"/>
      <c r="C43" s="158"/>
      <c r="D43" s="158"/>
      <c r="E43" s="159"/>
      <c r="F43" s="162"/>
      <c r="G43" s="115"/>
      <c r="H43" s="85"/>
      <c r="I43" s="116"/>
      <c r="J43" s="163"/>
    </row>
    <row r="44" spans="1:10" ht="16.5" customHeight="1" x14ac:dyDescent="0.25">
      <c r="A44" s="157"/>
      <c r="B44" s="158"/>
      <c r="C44" s="158"/>
      <c r="D44" s="158"/>
      <c r="E44" s="159"/>
      <c r="F44" s="162"/>
      <c r="G44" s="115"/>
      <c r="H44" s="85"/>
      <c r="I44" s="116"/>
      <c r="J44" s="163"/>
    </row>
    <row r="45" spans="1:10" ht="21" customHeight="1" x14ac:dyDescent="0.25">
      <c r="A45" s="157"/>
      <c r="B45" s="158"/>
      <c r="C45" s="158"/>
      <c r="D45" s="158"/>
      <c r="E45" s="159"/>
      <c r="F45" s="162"/>
      <c r="G45" s="115"/>
      <c r="H45" s="85"/>
      <c r="I45" s="116"/>
      <c r="J45" s="163"/>
    </row>
    <row r="46" spans="1:10" ht="12.75" customHeight="1" x14ac:dyDescent="0.25">
      <c r="A46" s="37"/>
      <c r="B46" s="38" t="s">
        <v>78</v>
      </c>
      <c r="C46" s="38"/>
      <c r="D46" s="38"/>
      <c r="E46" s="91"/>
      <c r="F46" s="164"/>
      <c r="G46" s="115"/>
      <c r="H46" s="85"/>
      <c r="I46" s="116"/>
      <c r="J46" s="163"/>
    </row>
    <row r="47" spans="1:10" x14ac:dyDescent="0.25">
      <c r="A47" s="37"/>
      <c r="B47" s="119" t="s">
        <v>150</v>
      </c>
      <c r="C47" s="119"/>
      <c r="D47" s="119"/>
      <c r="E47" s="91"/>
      <c r="F47" s="165" t="s">
        <v>401</v>
      </c>
      <c r="G47" s="120"/>
      <c r="H47" s="121"/>
      <c r="I47" s="122"/>
      <c r="J47" s="169" t="s">
        <v>23</v>
      </c>
    </row>
    <row r="48" spans="1:10" ht="16.5" thickBot="1" x14ac:dyDescent="0.3">
      <c r="A48" s="127"/>
      <c r="B48" s="38"/>
      <c r="C48" s="39"/>
      <c r="D48" s="39"/>
      <c r="E48" s="128"/>
      <c r="F48" s="166" t="s">
        <v>148</v>
      </c>
      <c r="G48" s="117"/>
      <c r="H48" s="117"/>
      <c r="I48" s="118"/>
      <c r="J48" s="170" t="str">
        <f>IF(ISERROR(AVERAGE(E12:E33)),"n/a",(AVERAGE(E12:E33)))</f>
        <v>n/a</v>
      </c>
    </row>
    <row r="49" spans="1:10" ht="16.5" thickBot="1" x14ac:dyDescent="0.3">
      <c r="A49" s="40"/>
      <c r="B49" s="41"/>
      <c r="C49" s="42"/>
      <c r="D49" s="42"/>
      <c r="E49" s="92"/>
      <c r="F49" s="167" t="s">
        <v>151</v>
      </c>
      <c r="G49" s="97"/>
      <c r="H49" s="97"/>
      <c r="I49" s="98"/>
      <c r="J49" s="171" t="str">
        <f>IF(ISERROR(AVERAGE(E35:E41,J11:J41)),"n/a",AVERAGE(E35:E41,J11:J41))</f>
        <v>n/a</v>
      </c>
    </row>
    <row r="50" spans="1:10" x14ac:dyDescent="0.25">
      <c r="F50" s="79"/>
      <c r="G50" s="79"/>
      <c r="H50" s="80"/>
      <c r="I50" s="80"/>
      <c r="J50" s="81"/>
    </row>
    <row r="51" spans="1:10" ht="18.75" x14ac:dyDescent="0.3">
      <c r="D51" s="82"/>
      <c r="E51" s="77"/>
      <c r="F51" s="2"/>
      <c r="G51" s="84" t="str">
        <f>IF(ISBLANK(G41),J41,"")</f>
        <v/>
      </c>
      <c r="H51" s="2"/>
      <c r="I51" s="2"/>
      <c r="J51" s="188" t="s">
        <v>250</v>
      </c>
    </row>
  </sheetData>
  <sheetProtection algorithmName="SHA-512" hashValue="4oK03+W69Cu6N/jKP5QiS5REKvtIb2ZL6Z/UQVyJAPLsdpJwjsDnidaSt7te4F5DWqFPpVAtvhC+1GZtZviTYA==" saltValue="hQDS/wk0Zmb+J0CwrdwKYQ==" spinCount="100000" sheet="1" objects="1" scenarios="1" selectLockedCells="1"/>
  <pageMargins left="1.0931249999999999" right="0.7" top="0.75" bottom="0.75" header="0.3" footer="0.3"/>
  <pageSetup scale="65" orientation="landscape" verticalDpi="200" r:id="rId1"/>
  <headerFooter differentOddEven="1">
    <oddFooter xml:space="preserve">&amp;C&amp;"-,Bold"&amp;18                                                                                                                                                      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N50"/>
  <sheetViews>
    <sheetView view="pageLayout" zoomScaleNormal="100" workbookViewId="0">
      <selection activeCell="C7" sqref="C7"/>
    </sheetView>
  </sheetViews>
  <sheetFormatPr defaultRowHeight="15" x14ac:dyDescent="0.25"/>
  <cols>
    <col min="1" max="1" width="11.140625" customWidth="1"/>
    <col min="2" max="2" width="15.140625" customWidth="1"/>
    <col min="3" max="3" width="10.5703125" customWidth="1"/>
    <col min="4" max="4" width="17.42578125" customWidth="1"/>
    <col min="5" max="5" width="18.28515625" customWidth="1"/>
    <col min="6" max="6" width="14.140625" customWidth="1"/>
    <col min="7" max="7" width="17.140625" customWidth="1"/>
    <col min="8" max="8" width="10.7109375" customWidth="1"/>
    <col min="9" max="9" width="15.28515625" customWidth="1"/>
    <col min="10" max="10" width="28.7109375" customWidth="1"/>
  </cols>
  <sheetData>
    <row r="1" spans="1:12" ht="29.25" thickBot="1" x14ac:dyDescent="0.5">
      <c r="A1" s="281"/>
      <c r="B1" s="341"/>
      <c r="C1" s="342"/>
      <c r="D1" s="342"/>
      <c r="E1" s="393"/>
      <c r="F1" s="376" t="str">
        <f>'TFL-2A'!F1</f>
        <v>XYZ Company Xp3 Trial Vehicle MPG Summary</v>
      </c>
      <c r="G1" s="390"/>
      <c r="H1" s="390"/>
      <c r="I1" s="390"/>
      <c r="J1" s="395"/>
    </row>
    <row r="2" spans="1:12" ht="15.75" thickBot="1" x14ac:dyDescent="0.3">
      <c r="A2" s="4"/>
      <c r="B2" s="330"/>
      <c r="C2" s="332"/>
      <c r="D2" s="332" t="s">
        <v>459</v>
      </c>
      <c r="E2" s="335"/>
      <c r="F2" s="383" t="str">
        <f>'TFL-2A'!F2</f>
        <v>Driver Name/ID:</v>
      </c>
      <c r="G2" s="390"/>
      <c r="H2" s="390"/>
      <c r="I2" s="390"/>
      <c r="J2" s="397"/>
    </row>
    <row r="3" spans="1:12" ht="15.75" thickBot="1" x14ac:dyDescent="0.3">
      <c r="A3" s="4"/>
      <c r="B3" s="330"/>
      <c r="C3" s="330"/>
      <c r="D3" s="330"/>
      <c r="E3" s="335" t="s">
        <v>457</v>
      </c>
      <c r="F3" s="383" t="str">
        <f>'TFL-2A'!F3</f>
        <v xml:space="preserve">Vehicle ID/Number: </v>
      </c>
      <c r="G3" s="390"/>
      <c r="H3" s="390"/>
      <c r="I3" s="390"/>
      <c r="J3" s="397"/>
    </row>
    <row r="4" spans="1:12" ht="15.75" thickBot="1" x14ac:dyDescent="0.3">
      <c r="A4" s="4"/>
      <c r="B4" s="334"/>
      <c r="C4" s="334"/>
      <c r="D4" s="334"/>
      <c r="E4" s="347"/>
      <c r="F4" s="383" t="str">
        <f>'TFL-2A'!F4</f>
        <v>Consultant Name:</v>
      </c>
      <c r="G4" s="381"/>
      <c r="H4" s="390"/>
      <c r="I4" s="390"/>
      <c r="J4" s="389"/>
    </row>
    <row r="5" spans="1:12" ht="15.75" thickBot="1" x14ac:dyDescent="0.3">
      <c r="A5" s="4"/>
      <c r="B5" s="330"/>
      <c r="C5" s="330"/>
      <c r="D5" s="330"/>
      <c r="E5" s="335"/>
      <c r="F5" s="383" t="str">
        <f>'TFL-2A'!F5</f>
        <v xml:space="preserve">Contact Number: </v>
      </c>
      <c r="G5" s="390"/>
      <c r="H5" s="390"/>
      <c r="I5" s="390"/>
      <c r="J5" s="389"/>
    </row>
    <row r="6" spans="1:12" ht="15.75" thickBot="1" x14ac:dyDescent="0.3">
      <c r="A6" s="365"/>
      <c r="B6" s="349"/>
      <c r="C6" s="362"/>
      <c r="D6" s="362"/>
      <c r="E6" s="367"/>
      <c r="F6" s="398" t="str">
        <f>'TFL-1A'!F6</f>
        <v xml:space="preserve">Date: </v>
      </c>
      <c r="G6" s="399"/>
      <c r="H6" s="390"/>
      <c r="I6" s="390"/>
      <c r="J6" s="389"/>
    </row>
    <row r="7" spans="1:12" ht="15.75" thickBot="1" x14ac:dyDescent="0.3">
      <c r="A7" s="336"/>
      <c r="B7" s="337"/>
      <c r="C7" s="338" t="s">
        <v>22</v>
      </c>
      <c r="D7" s="338"/>
      <c r="E7" s="339"/>
      <c r="F7" s="337"/>
      <c r="G7" s="337"/>
      <c r="H7" s="338"/>
      <c r="I7" s="338"/>
      <c r="J7" s="340"/>
    </row>
    <row r="8" spans="1:12" ht="15.75" thickBot="1" x14ac:dyDescent="0.3">
      <c r="A8" s="311" t="s">
        <v>413</v>
      </c>
      <c r="B8" s="312"/>
      <c r="C8" s="313"/>
      <c r="D8" s="314"/>
      <c r="E8" s="315" t="s">
        <v>100</v>
      </c>
      <c r="F8" s="316" t="s">
        <v>414</v>
      </c>
      <c r="G8" s="316"/>
      <c r="H8" s="317"/>
      <c r="I8" s="318"/>
      <c r="J8" s="306" t="s">
        <v>10</v>
      </c>
    </row>
    <row r="9" spans="1:12" x14ac:dyDescent="0.25">
      <c r="A9" s="4" t="s">
        <v>377</v>
      </c>
      <c r="B9" s="2"/>
      <c r="C9" s="2"/>
      <c r="D9" s="60"/>
      <c r="E9" s="94" t="s">
        <v>102</v>
      </c>
      <c r="F9" s="27" t="s">
        <v>117</v>
      </c>
      <c r="G9" s="27"/>
      <c r="H9" s="2"/>
      <c r="I9" s="60"/>
      <c r="J9" s="51" t="s">
        <v>132</v>
      </c>
    </row>
    <row r="10" spans="1:12" x14ac:dyDescent="0.25">
      <c r="A10" s="4" t="s">
        <v>21</v>
      </c>
      <c r="B10" s="26"/>
      <c r="C10" s="189" t="s">
        <v>257</v>
      </c>
      <c r="D10" s="201"/>
      <c r="E10" s="95" t="str">
        <f>IF(B10="","",ROUND(SUM((B10-'TFL-2A'!G41)/(D10)),2))</f>
        <v/>
      </c>
      <c r="F10" s="3" t="s">
        <v>5</v>
      </c>
      <c r="G10" s="26"/>
      <c r="H10" s="189" t="s">
        <v>257</v>
      </c>
      <c r="I10" s="61"/>
      <c r="J10" s="52" t="str">
        <f>IF(G10="","",ROUND(SUM((G10-B40)/(I10)),2))</f>
        <v/>
      </c>
      <c r="K10" s="129"/>
      <c r="L10" s="82"/>
    </row>
    <row r="11" spans="1:12" x14ac:dyDescent="0.25">
      <c r="A11" s="6" t="s">
        <v>378</v>
      </c>
      <c r="B11" s="1"/>
      <c r="C11" s="2"/>
      <c r="D11" s="62"/>
      <c r="E11" s="94" t="s">
        <v>101</v>
      </c>
      <c r="F11" s="1" t="s">
        <v>118</v>
      </c>
      <c r="G11" s="1"/>
      <c r="H11" s="2"/>
      <c r="I11" s="62"/>
      <c r="J11" s="51" t="s">
        <v>133</v>
      </c>
    </row>
    <row r="12" spans="1:12" x14ac:dyDescent="0.25">
      <c r="A12" s="4" t="s">
        <v>1</v>
      </c>
      <c r="B12" s="26"/>
      <c r="C12" s="189" t="s">
        <v>257</v>
      </c>
      <c r="D12" s="61"/>
      <c r="E12" s="75" t="str">
        <f>IF(B12="","",ROUND(SUM((B12-B10)/(D12)),2))</f>
        <v/>
      </c>
      <c r="F12" s="3" t="s">
        <v>4</v>
      </c>
      <c r="G12" s="26"/>
      <c r="H12" s="189" t="s">
        <v>257</v>
      </c>
      <c r="I12" s="61"/>
      <c r="J12" s="53" t="str">
        <f>IF(G12="","",ROUND(SUM((G12-G10)/(I12)),2))</f>
        <v/>
      </c>
      <c r="K12" s="129"/>
      <c r="L12" s="82"/>
    </row>
    <row r="13" spans="1:12" x14ac:dyDescent="0.25">
      <c r="A13" s="6" t="s">
        <v>379</v>
      </c>
      <c r="B13" s="1"/>
      <c r="C13" s="1"/>
      <c r="D13" s="62"/>
      <c r="E13" s="94" t="s">
        <v>103</v>
      </c>
      <c r="F13" s="1" t="s">
        <v>119</v>
      </c>
      <c r="G13" s="1"/>
      <c r="H13" s="1"/>
      <c r="I13" s="62"/>
      <c r="J13" s="51" t="s">
        <v>134</v>
      </c>
      <c r="K13" s="129"/>
      <c r="L13" s="82"/>
    </row>
    <row r="14" spans="1:12" x14ac:dyDescent="0.25">
      <c r="A14" s="4" t="s">
        <v>2</v>
      </c>
      <c r="B14" s="26"/>
      <c r="C14" s="189" t="s">
        <v>257</v>
      </c>
      <c r="D14" s="61"/>
      <c r="E14" s="75" t="str">
        <f>IF(B14="","",ROUND(SUM((B14-B12)/(D14)),2))</f>
        <v/>
      </c>
      <c r="F14" s="3" t="s">
        <v>4</v>
      </c>
      <c r="G14" s="26"/>
      <c r="H14" s="189" t="s">
        <v>257</v>
      </c>
      <c r="I14" s="61"/>
      <c r="J14" s="53" t="str">
        <f>IF(G14="","",ROUND(SUM((G14-G12)/(I14)),2))</f>
        <v/>
      </c>
      <c r="K14" s="129"/>
      <c r="L14" s="82"/>
    </row>
    <row r="15" spans="1:12" x14ac:dyDescent="0.25">
      <c r="A15" s="6" t="s">
        <v>380</v>
      </c>
      <c r="B15" s="1"/>
      <c r="C15" s="1"/>
      <c r="D15" s="62"/>
      <c r="E15" s="94" t="s">
        <v>104</v>
      </c>
      <c r="F15" s="1" t="s">
        <v>120</v>
      </c>
      <c r="G15" s="1"/>
      <c r="H15" s="1"/>
      <c r="I15" s="62"/>
      <c r="J15" s="51" t="s">
        <v>135</v>
      </c>
      <c r="K15" s="129"/>
      <c r="L15" s="82"/>
    </row>
    <row r="16" spans="1:12" x14ac:dyDescent="0.25">
      <c r="A16" s="4" t="s">
        <v>1</v>
      </c>
      <c r="B16" s="26"/>
      <c r="C16" s="189" t="s">
        <v>257</v>
      </c>
      <c r="D16" s="61"/>
      <c r="E16" s="75" t="str">
        <f>IF(B16="","",ROUND(SUM((B16-B14)/(D16)),2))</f>
        <v/>
      </c>
      <c r="F16" s="3" t="s">
        <v>4</v>
      </c>
      <c r="G16" s="26"/>
      <c r="H16" s="189" t="s">
        <v>257</v>
      </c>
      <c r="I16" s="61"/>
      <c r="J16" s="53" t="str">
        <f>IF(G16="","",ROUND(SUM((G16-G14)/(I16)),2))</f>
        <v/>
      </c>
      <c r="K16" s="129"/>
      <c r="L16" s="82"/>
    </row>
    <row r="17" spans="1:14" x14ac:dyDescent="0.25">
      <c r="A17" s="6" t="s">
        <v>381</v>
      </c>
      <c r="B17" s="1"/>
      <c r="C17" s="1"/>
      <c r="D17" s="62"/>
      <c r="E17" s="94" t="s">
        <v>105</v>
      </c>
      <c r="F17" s="1" t="s">
        <v>121</v>
      </c>
      <c r="G17" s="1"/>
      <c r="H17" s="1"/>
      <c r="I17" s="62"/>
      <c r="J17" s="51" t="s">
        <v>136</v>
      </c>
      <c r="K17" s="129"/>
      <c r="L17" s="82"/>
    </row>
    <row r="18" spans="1:14" x14ac:dyDescent="0.25">
      <c r="A18" s="4" t="s">
        <v>3</v>
      </c>
      <c r="B18" s="26"/>
      <c r="C18" s="189" t="s">
        <v>257</v>
      </c>
      <c r="D18" s="61"/>
      <c r="E18" s="75" t="str">
        <f>IF(B18="","",ROUND(SUM((B18-B16)/(D18)),2))</f>
        <v/>
      </c>
      <c r="F18" s="3" t="s">
        <v>4</v>
      </c>
      <c r="G18" s="26"/>
      <c r="H18" s="189" t="s">
        <v>257</v>
      </c>
      <c r="I18" s="61"/>
      <c r="J18" s="53" t="str">
        <f>IF(G18="","",ROUND(SUM((G18-G16)/(I18)),2))</f>
        <v/>
      </c>
      <c r="K18" s="129"/>
      <c r="L18" s="82"/>
    </row>
    <row r="19" spans="1:14" x14ac:dyDescent="0.25">
      <c r="A19" s="6" t="s">
        <v>382</v>
      </c>
      <c r="B19" s="1"/>
      <c r="C19" s="1"/>
      <c r="D19" s="62"/>
      <c r="E19" s="94" t="s">
        <v>106</v>
      </c>
      <c r="F19" s="1" t="s">
        <v>122</v>
      </c>
      <c r="G19" s="1"/>
      <c r="H19" s="1"/>
      <c r="I19" s="62"/>
      <c r="J19" s="51" t="s">
        <v>137</v>
      </c>
      <c r="K19" s="129"/>
      <c r="L19" s="82"/>
    </row>
    <row r="20" spans="1:14" x14ac:dyDescent="0.25">
      <c r="A20" s="4" t="s">
        <v>1</v>
      </c>
      <c r="B20" s="26"/>
      <c r="C20" s="189" t="s">
        <v>257</v>
      </c>
      <c r="D20" s="61"/>
      <c r="E20" s="75" t="str">
        <f>IF(B20="","",ROUND(SUM((B20-B18)/(D20)),2))</f>
        <v/>
      </c>
      <c r="F20" s="3" t="s">
        <v>4</v>
      </c>
      <c r="G20" s="26"/>
      <c r="H20" s="189" t="s">
        <v>257</v>
      </c>
      <c r="I20" s="61"/>
      <c r="J20" s="53" t="str">
        <f>IF(G20="","",ROUND(SUM((G20-G18)/(I20)),2))</f>
        <v/>
      </c>
      <c r="K20" s="129"/>
      <c r="L20" s="82"/>
    </row>
    <row r="21" spans="1:14" x14ac:dyDescent="0.25">
      <c r="A21" s="6" t="s">
        <v>383</v>
      </c>
      <c r="B21" s="1"/>
      <c r="C21" s="1"/>
      <c r="D21" s="62"/>
      <c r="E21" s="94" t="s">
        <v>107</v>
      </c>
      <c r="F21" s="1" t="s">
        <v>123</v>
      </c>
      <c r="G21" s="1"/>
      <c r="H21" s="1"/>
      <c r="I21" s="62"/>
      <c r="J21" s="51" t="s">
        <v>138</v>
      </c>
      <c r="K21" s="129"/>
      <c r="L21" s="82"/>
    </row>
    <row r="22" spans="1:14" x14ac:dyDescent="0.25">
      <c r="A22" s="4" t="s">
        <v>1</v>
      </c>
      <c r="B22" s="26"/>
      <c r="C22" s="189" t="s">
        <v>257</v>
      </c>
      <c r="D22" s="61"/>
      <c r="E22" s="75" t="str">
        <f>IF(B22="","",ROUND(SUM((B22-B20)/(D22)),2))</f>
        <v/>
      </c>
      <c r="F22" s="3" t="s">
        <v>4</v>
      </c>
      <c r="G22" s="26"/>
      <c r="H22" s="189" t="s">
        <v>257</v>
      </c>
      <c r="I22" s="61"/>
      <c r="J22" s="53" t="str">
        <f>IF(G22="","",ROUND(SUM((G22-G20)/(I22)),2))</f>
        <v/>
      </c>
      <c r="K22" s="129"/>
      <c r="L22" s="82"/>
    </row>
    <row r="23" spans="1:14" x14ac:dyDescent="0.25">
      <c r="A23" s="6" t="s">
        <v>384</v>
      </c>
      <c r="B23" s="1"/>
      <c r="C23" s="1"/>
      <c r="D23" s="62"/>
      <c r="E23" s="94" t="s">
        <v>108</v>
      </c>
      <c r="F23" s="1" t="s">
        <v>124</v>
      </c>
      <c r="G23" s="1"/>
      <c r="H23" s="1"/>
      <c r="I23" s="62"/>
      <c r="J23" s="51" t="s">
        <v>139</v>
      </c>
      <c r="K23" s="129"/>
      <c r="L23" s="82"/>
    </row>
    <row r="24" spans="1:14" x14ac:dyDescent="0.25">
      <c r="A24" s="4" t="s">
        <v>1</v>
      </c>
      <c r="B24" s="26"/>
      <c r="C24" s="189" t="s">
        <v>257</v>
      </c>
      <c r="D24" s="61"/>
      <c r="E24" s="75" t="str">
        <f>IF(B24="","",ROUND(SUM((B24-B22)/(D24)),2))</f>
        <v/>
      </c>
      <c r="F24" s="3" t="s">
        <v>4</v>
      </c>
      <c r="G24" s="26"/>
      <c r="H24" s="189" t="s">
        <v>257</v>
      </c>
      <c r="I24" s="61"/>
      <c r="J24" s="53" t="str">
        <f>IF(G24="","",ROUND(SUM((G24-G22)/(I24)),2))</f>
        <v/>
      </c>
      <c r="K24" s="129"/>
      <c r="L24" s="82"/>
    </row>
    <row r="25" spans="1:14" x14ac:dyDescent="0.25">
      <c r="A25" s="6" t="s">
        <v>385</v>
      </c>
      <c r="B25" s="1"/>
      <c r="C25" s="1"/>
      <c r="D25" s="62"/>
      <c r="E25" s="94" t="s">
        <v>109</v>
      </c>
      <c r="F25" s="1" t="s">
        <v>125</v>
      </c>
      <c r="G25" s="1"/>
      <c r="H25" s="1"/>
      <c r="I25" s="62"/>
      <c r="J25" s="51" t="s">
        <v>140</v>
      </c>
      <c r="K25" s="129"/>
      <c r="L25" s="82"/>
    </row>
    <row r="26" spans="1:14" x14ac:dyDescent="0.25">
      <c r="A26" s="4" t="s">
        <v>1</v>
      </c>
      <c r="B26" s="26"/>
      <c r="C26" s="189" t="s">
        <v>257</v>
      </c>
      <c r="D26" s="61"/>
      <c r="E26" s="75" t="str">
        <f>IF(B26="","",ROUND(SUM((B26-B24)/(D26)),2))</f>
        <v/>
      </c>
      <c r="F26" s="3" t="s">
        <v>4</v>
      </c>
      <c r="G26" s="26"/>
      <c r="H26" s="189" t="s">
        <v>257</v>
      </c>
      <c r="I26" s="61"/>
      <c r="J26" s="53" t="str">
        <f>IF(G26="","",ROUND(SUM((G26-G24)/(I26)),2))</f>
        <v/>
      </c>
      <c r="K26" s="129"/>
      <c r="L26" s="82"/>
      <c r="N26" s="129"/>
    </row>
    <row r="27" spans="1:14" x14ac:dyDescent="0.25">
      <c r="A27" s="6" t="s">
        <v>386</v>
      </c>
      <c r="B27" s="1"/>
      <c r="C27" s="1"/>
      <c r="D27" s="62"/>
      <c r="E27" s="94" t="s">
        <v>110</v>
      </c>
      <c r="F27" s="2" t="s">
        <v>126</v>
      </c>
      <c r="G27" s="2"/>
      <c r="H27" s="1"/>
      <c r="I27" s="60"/>
      <c r="J27" s="51" t="s">
        <v>141</v>
      </c>
      <c r="K27" s="129"/>
      <c r="L27" s="82"/>
    </row>
    <row r="28" spans="1:14" x14ac:dyDescent="0.25">
      <c r="A28" s="4" t="s">
        <v>1</v>
      </c>
      <c r="B28" s="26"/>
      <c r="C28" s="189" t="s">
        <v>257</v>
      </c>
      <c r="D28" s="61"/>
      <c r="E28" s="75" t="str">
        <f>IF(B28="","",ROUND(SUM((B28-B26)/(D28)),2))</f>
        <v/>
      </c>
      <c r="F28" s="2" t="s">
        <v>4</v>
      </c>
      <c r="G28" s="34"/>
      <c r="H28" s="189" t="s">
        <v>257</v>
      </c>
      <c r="I28" s="63"/>
      <c r="J28" s="53" t="str">
        <f>IF(G28="","",ROUND(SUM((G28-G26)/(I28)),2))</f>
        <v/>
      </c>
      <c r="K28" s="129"/>
      <c r="L28" s="82"/>
    </row>
    <row r="29" spans="1:14" x14ac:dyDescent="0.25">
      <c r="A29" s="6" t="s">
        <v>387</v>
      </c>
      <c r="B29" s="1"/>
      <c r="C29" s="1"/>
      <c r="D29" s="62"/>
      <c r="E29" s="94" t="s">
        <v>111</v>
      </c>
      <c r="F29" s="1" t="s">
        <v>127</v>
      </c>
      <c r="G29" s="1"/>
      <c r="H29" s="1"/>
      <c r="I29" s="62"/>
      <c r="J29" s="51" t="s">
        <v>142</v>
      </c>
      <c r="K29" s="129"/>
      <c r="L29" s="82"/>
    </row>
    <row r="30" spans="1:14" x14ac:dyDescent="0.25">
      <c r="A30" s="5" t="s">
        <v>1</v>
      </c>
      <c r="B30" s="26"/>
      <c r="C30" s="189" t="s">
        <v>257</v>
      </c>
      <c r="D30" s="61"/>
      <c r="E30" s="75" t="str">
        <f>IF(B30="","",ROUND(SUM((B30-B28)/(D30)),2))</f>
        <v/>
      </c>
      <c r="F30" s="3" t="s">
        <v>4</v>
      </c>
      <c r="G30" s="26"/>
      <c r="H30" s="189" t="s">
        <v>257</v>
      </c>
      <c r="I30" s="61"/>
      <c r="J30" s="53" t="str">
        <f>IF(G30="","",ROUND(SUM((G30-G28)/(I30)),2))</f>
        <v/>
      </c>
      <c r="K30" s="129"/>
      <c r="L30" s="82"/>
    </row>
    <row r="31" spans="1:14" x14ac:dyDescent="0.25">
      <c r="A31" s="6" t="s">
        <v>388</v>
      </c>
      <c r="B31" s="1"/>
      <c r="C31" s="1"/>
      <c r="D31" s="62"/>
      <c r="E31" s="94" t="s">
        <v>112</v>
      </c>
      <c r="F31" s="1" t="s">
        <v>128</v>
      </c>
      <c r="G31" s="1"/>
      <c r="H31" s="1"/>
      <c r="I31" s="62"/>
      <c r="J31" s="51" t="s">
        <v>143</v>
      </c>
      <c r="K31" s="129"/>
      <c r="L31" s="82"/>
    </row>
    <row r="32" spans="1:14" x14ac:dyDescent="0.25">
      <c r="A32" s="4" t="s">
        <v>1</v>
      </c>
      <c r="B32" s="26"/>
      <c r="C32" s="189" t="s">
        <v>257</v>
      </c>
      <c r="D32" s="61"/>
      <c r="E32" s="75" t="str">
        <f>IF(B32="","",ROUND(SUM((B32-B30)/(D32)),2))</f>
        <v/>
      </c>
      <c r="F32" s="3" t="s">
        <v>4</v>
      </c>
      <c r="G32" s="26"/>
      <c r="H32" s="189" t="s">
        <v>257</v>
      </c>
      <c r="I32" s="61"/>
      <c r="J32" s="53" t="str">
        <f>IF(G32="","",ROUND(SUM((G32-G30)/(I32)),2))</f>
        <v/>
      </c>
      <c r="K32" s="129"/>
      <c r="L32" s="82"/>
    </row>
    <row r="33" spans="1:11" x14ac:dyDescent="0.25">
      <c r="A33" s="6" t="s">
        <v>389</v>
      </c>
      <c r="B33" s="1"/>
      <c r="C33" s="1"/>
      <c r="D33" s="62"/>
      <c r="E33" s="94" t="s">
        <v>113</v>
      </c>
      <c r="F33" s="1" t="s">
        <v>129</v>
      </c>
      <c r="G33" s="1"/>
      <c r="H33" s="1"/>
      <c r="I33" s="62"/>
      <c r="J33" s="51" t="s">
        <v>144</v>
      </c>
    </row>
    <row r="34" spans="1:11" x14ac:dyDescent="0.25">
      <c r="A34" s="4" t="s">
        <v>1</v>
      </c>
      <c r="B34" s="26"/>
      <c r="C34" s="189" t="s">
        <v>257</v>
      </c>
      <c r="D34" s="61"/>
      <c r="E34" s="75" t="str">
        <f>IF(B34="","",ROUND(SUM((B34-B32)/(D34)),2))</f>
        <v/>
      </c>
      <c r="F34" s="3" t="s">
        <v>4</v>
      </c>
      <c r="G34" s="26"/>
      <c r="H34" s="189" t="s">
        <v>257</v>
      </c>
      <c r="I34" s="61"/>
      <c r="J34" s="53" t="str">
        <f>IF(G34="","",ROUND(SUM((G34-G32)/(I34)),2))</f>
        <v/>
      </c>
    </row>
    <row r="35" spans="1:11" x14ac:dyDescent="0.25">
      <c r="A35" s="6" t="s">
        <v>390</v>
      </c>
      <c r="B35" s="1"/>
      <c r="C35" s="1"/>
      <c r="D35" s="62"/>
      <c r="E35" s="94" t="s">
        <v>114</v>
      </c>
      <c r="F35" s="1" t="s">
        <v>130</v>
      </c>
      <c r="G35" s="1"/>
      <c r="H35" s="1"/>
      <c r="I35" s="62"/>
      <c r="J35" s="51" t="s">
        <v>145</v>
      </c>
    </row>
    <row r="36" spans="1:11" x14ac:dyDescent="0.25">
      <c r="A36" s="4" t="s">
        <v>1</v>
      </c>
      <c r="B36" s="26"/>
      <c r="C36" s="189" t="s">
        <v>257</v>
      </c>
      <c r="D36" s="61"/>
      <c r="E36" s="75" t="str">
        <f>IF(B36="","",ROUND(SUM((B36-B34)/(D36)),2))</f>
        <v/>
      </c>
      <c r="F36" s="3" t="s">
        <v>4</v>
      </c>
      <c r="G36" s="26"/>
      <c r="H36" s="189" t="s">
        <v>257</v>
      </c>
      <c r="I36" s="61"/>
      <c r="J36" s="53" t="str">
        <f>IF(G36="","",ROUND(SUM((G36-G34)/(I36)),2))</f>
        <v/>
      </c>
    </row>
    <row r="37" spans="1:11" x14ac:dyDescent="0.25">
      <c r="A37" s="6" t="s">
        <v>391</v>
      </c>
      <c r="B37" s="1"/>
      <c r="C37" s="1"/>
      <c r="D37" s="62"/>
      <c r="E37" s="94" t="s">
        <v>115</v>
      </c>
      <c r="F37" s="2" t="s">
        <v>131</v>
      </c>
      <c r="G37" s="2"/>
      <c r="H37" s="1"/>
      <c r="I37" s="60"/>
      <c r="J37" s="51" t="s">
        <v>146</v>
      </c>
    </row>
    <row r="38" spans="1:11" x14ac:dyDescent="0.25">
      <c r="A38" s="4" t="s">
        <v>1</v>
      </c>
      <c r="B38" s="26"/>
      <c r="C38" s="189" t="s">
        <v>257</v>
      </c>
      <c r="D38" s="61"/>
      <c r="E38" s="75" t="str">
        <f>IF(B38="","",ROUND(SUM((B38-B36)/(D38)),2))</f>
        <v/>
      </c>
      <c r="F38" s="2" t="s">
        <v>4</v>
      </c>
      <c r="G38" s="34"/>
      <c r="H38" s="189" t="s">
        <v>257</v>
      </c>
      <c r="I38" s="63"/>
      <c r="J38" s="53" t="str">
        <f>IF(G38="","",ROUND(SUM((G38-G36)/(I38)),2))</f>
        <v/>
      </c>
    </row>
    <row r="39" spans="1:11" x14ac:dyDescent="0.25">
      <c r="A39" s="6" t="s">
        <v>392</v>
      </c>
      <c r="B39" s="1"/>
      <c r="C39" s="1"/>
      <c r="D39" s="62"/>
      <c r="E39" s="94" t="s">
        <v>116</v>
      </c>
      <c r="F39" s="1" t="s">
        <v>217</v>
      </c>
      <c r="G39" s="1"/>
      <c r="H39" s="1"/>
      <c r="I39" s="62"/>
      <c r="J39" s="51" t="s">
        <v>147</v>
      </c>
    </row>
    <row r="40" spans="1:11" ht="15.75" thickBot="1" x14ac:dyDescent="0.3">
      <c r="A40" s="4" t="s">
        <v>1</v>
      </c>
      <c r="B40" s="34"/>
      <c r="C40" s="189" t="s">
        <v>257</v>
      </c>
      <c r="D40" s="63"/>
      <c r="E40" s="75" t="str">
        <f>IF(B40="","",ROUND(SUM((B40-B38)/(D40)),2))</f>
        <v/>
      </c>
      <c r="F40" s="2" t="s">
        <v>4</v>
      </c>
      <c r="G40" s="34"/>
      <c r="H40" s="189" t="s">
        <v>257</v>
      </c>
      <c r="I40" s="63"/>
      <c r="J40" s="53" t="str">
        <f>IF(G40="","",ROUND(SUM((G40-G38)/(I40)),2))</f>
        <v/>
      </c>
    </row>
    <row r="41" spans="1:11" ht="20.25" customHeight="1" thickBot="1" x14ac:dyDescent="0.3">
      <c r="A41" s="104"/>
      <c r="B41" s="105"/>
      <c r="C41" s="106"/>
      <c r="D41" s="105"/>
      <c r="E41" s="107"/>
      <c r="F41" s="100" t="s">
        <v>225</v>
      </c>
      <c r="G41" s="101"/>
      <c r="H41" s="102"/>
      <c r="I41" s="103"/>
      <c r="J41" s="99" t="str">
        <f>IF(ISERROR(AVERAGE(E10:E40,J10:J40)),"n/a",AVERAGE(E10:E40,J10:J40))</f>
        <v>n/a</v>
      </c>
    </row>
    <row r="42" spans="1:11" ht="18.75" customHeight="1" x14ac:dyDescent="0.25">
      <c r="A42" s="18"/>
      <c r="B42" s="12"/>
      <c r="C42" s="12"/>
      <c r="D42" s="173"/>
      <c r="E42" s="90"/>
      <c r="F42" s="31" t="s">
        <v>400</v>
      </c>
      <c r="G42" s="30"/>
      <c r="H42" s="30"/>
      <c r="I42" s="65"/>
      <c r="J42" s="83" t="s">
        <v>23</v>
      </c>
    </row>
    <row r="43" spans="1:11" ht="17.25" customHeight="1" x14ac:dyDescent="0.25">
      <c r="A43" s="37"/>
      <c r="B43" s="38"/>
      <c r="C43" s="39"/>
      <c r="D43" s="174"/>
      <c r="E43" s="91"/>
      <c r="F43" s="76" t="s">
        <v>226</v>
      </c>
      <c r="G43" s="7"/>
      <c r="H43" s="8"/>
      <c r="I43" s="64"/>
      <c r="J43" s="86" t="str">
        <f>IF(ISERROR(ROUND(('TFL-2A'!J48),2)),"n/a",ROUND(('TFL-2A'!J48),2))</f>
        <v>n/a</v>
      </c>
      <c r="K43" s="82"/>
    </row>
    <row r="44" spans="1:11" ht="20.25" customHeight="1" x14ac:dyDescent="0.25">
      <c r="A44" s="37"/>
      <c r="B44" s="43" t="s">
        <v>80</v>
      </c>
      <c r="C44" s="43"/>
      <c r="D44" s="43"/>
      <c r="E44" s="91"/>
      <c r="F44" s="76" t="s">
        <v>227</v>
      </c>
      <c r="G44" s="7"/>
      <c r="H44" s="8"/>
      <c r="I44" s="64"/>
      <c r="J44" s="54" t="str">
        <f>IF(ISERROR(ROUND(('TFL-2A'!J49),2)),"n/a",ROUND(('TFL-2A'!J49),2))</f>
        <v>n/a</v>
      </c>
      <c r="K44" s="82"/>
    </row>
    <row r="45" spans="1:11" ht="17.25" customHeight="1" x14ac:dyDescent="0.25">
      <c r="A45" s="37"/>
      <c r="B45" s="38"/>
      <c r="C45" s="39"/>
      <c r="D45" s="39"/>
      <c r="E45" s="91"/>
      <c r="F45" s="76" t="s">
        <v>228</v>
      </c>
      <c r="G45" s="76"/>
      <c r="H45" s="7"/>
      <c r="I45" s="87"/>
      <c r="J45" s="88" t="str">
        <f>IF(ISERROR(ROUND(J41,2)),"n/a",ROUND(J41,2))</f>
        <v>n/a</v>
      </c>
      <c r="K45" s="82"/>
    </row>
    <row r="46" spans="1:11" ht="18" customHeight="1" thickBot="1" x14ac:dyDescent="0.3">
      <c r="A46" s="210"/>
      <c r="B46" s="41"/>
      <c r="C46" s="42"/>
      <c r="D46" s="211"/>
      <c r="E46" s="212"/>
      <c r="F46" s="213" t="s">
        <v>229</v>
      </c>
      <c r="G46" s="213"/>
      <c r="H46" s="32"/>
      <c r="I46" s="214"/>
      <c r="J46" s="215" t="str">
        <f>IF(ISERROR(ROUND(SUM((J45+J44)/(2)),2)),"n/a",ROUND(SUM((J45+J44)/(2)),2))</f>
        <v>n/a</v>
      </c>
      <c r="K46" s="82"/>
    </row>
    <row r="47" spans="1:11" x14ac:dyDescent="0.25">
      <c r="A47" s="38"/>
      <c r="B47" s="38"/>
      <c r="C47" s="39"/>
      <c r="D47" s="39"/>
      <c r="E47" s="78"/>
      <c r="F47" s="79"/>
      <c r="G47" s="79"/>
      <c r="H47" s="80"/>
      <c r="I47" s="80"/>
      <c r="J47" s="81"/>
      <c r="K47" s="82"/>
    </row>
    <row r="48" spans="1:11" ht="18.75" x14ac:dyDescent="0.3">
      <c r="A48" s="38"/>
      <c r="B48" s="38"/>
      <c r="C48" s="39"/>
      <c r="D48" s="39"/>
      <c r="E48" s="78"/>
      <c r="F48" s="79"/>
      <c r="G48" s="79"/>
      <c r="H48" s="80"/>
      <c r="I48" s="80"/>
      <c r="J48" s="188" t="s">
        <v>251</v>
      </c>
      <c r="K48" s="82"/>
    </row>
    <row r="49" spans="4:11" x14ac:dyDescent="0.25">
      <c r="G49" s="82" t="str">
        <f>IF(ISBLANK(G40),J40,"")</f>
        <v/>
      </c>
      <c r="K49" s="82"/>
    </row>
    <row r="50" spans="4:11" x14ac:dyDescent="0.25">
      <c r="D50" s="82"/>
      <c r="E50" s="77"/>
    </row>
  </sheetData>
  <sheetProtection algorithmName="SHA-512" hashValue="DyOd9uSf6b6H3hOCFY4HcJhN4FBEGkmzXLd2Gsb7N40KLAxEgEo5C9ilnv0QMdMop0tr0m5bt4v+Q9rvNze0Cg==" saltValue="dmoZXKFBuuGxG/o8nuVv3w==" spinCount="100000" sheet="1" objects="1" scenarios="1"/>
  <pageMargins left="1.1333333333333333" right="0.7" top="0.75" bottom="0.75" header="0.3" footer="0.3"/>
  <pageSetup scale="66" orientation="landscape" verticalDpi="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5"/>
  <sheetViews>
    <sheetView view="pageLayout" zoomScaleNormal="100" workbookViewId="0">
      <selection activeCell="D7" sqref="D7"/>
    </sheetView>
  </sheetViews>
  <sheetFormatPr defaultRowHeight="15" x14ac:dyDescent="0.25"/>
  <cols>
    <col min="1" max="1" width="11.140625" customWidth="1"/>
    <col min="2" max="2" width="15.140625" customWidth="1"/>
    <col min="3" max="3" width="10.5703125" customWidth="1"/>
    <col min="4" max="4" width="17.42578125" customWidth="1"/>
    <col min="5" max="5" width="22.42578125" customWidth="1"/>
    <col min="6" max="6" width="14.140625" customWidth="1"/>
    <col min="7" max="7" width="17.140625" customWidth="1"/>
    <col min="8" max="8" width="10.7109375" customWidth="1"/>
    <col min="9" max="9" width="15.28515625" customWidth="1"/>
    <col min="10" max="10" width="28.7109375" customWidth="1"/>
    <col min="11" max="11" width="0" hidden="1" customWidth="1"/>
  </cols>
  <sheetData>
    <row r="1" spans="1:10" ht="29.25" thickBot="1" x14ac:dyDescent="0.5">
      <c r="A1" s="281"/>
      <c r="B1" s="341"/>
      <c r="C1" s="342"/>
      <c r="D1" s="342"/>
      <c r="E1" s="393"/>
      <c r="F1" s="376" t="str">
        <f>'TFL-2B'!F1</f>
        <v>XYZ Company Xp3 Trial Vehicle MPG Summary</v>
      </c>
      <c r="G1" s="390"/>
      <c r="H1" s="390"/>
      <c r="I1" s="390"/>
      <c r="J1" s="395"/>
    </row>
    <row r="2" spans="1:10" ht="15.75" thickBot="1" x14ac:dyDescent="0.3">
      <c r="A2" s="4"/>
      <c r="B2" s="330"/>
      <c r="C2" s="332"/>
      <c r="D2" s="332"/>
      <c r="E2" s="335"/>
      <c r="F2" s="383" t="str">
        <f>'TFL-2B'!F2</f>
        <v>Driver Name/ID:</v>
      </c>
      <c r="G2" s="390"/>
      <c r="H2" s="390"/>
      <c r="I2" s="390"/>
      <c r="J2" s="397"/>
    </row>
    <row r="3" spans="1:10" ht="15.75" thickBot="1" x14ac:dyDescent="0.3">
      <c r="A3" s="4"/>
      <c r="B3" s="330"/>
      <c r="C3" s="330"/>
      <c r="D3" s="330"/>
      <c r="E3" s="335" t="s">
        <v>457</v>
      </c>
      <c r="F3" s="383" t="str">
        <f>'TFL-2B'!F3</f>
        <v xml:space="preserve">Vehicle ID/Number: </v>
      </c>
      <c r="G3" s="390"/>
      <c r="H3" s="390"/>
      <c r="I3" s="390"/>
      <c r="J3" s="397"/>
    </row>
    <row r="4" spans="1:10" ht="15.75" thickBot="1" x14ac:dyDescent="0.3">
      <c r="A4" s="4"/>
      <c r="B4" s="334"/>
      <c r="C4" s="334"/>
      <c r="D4" s="334"/>
      <c r="E4" s="347"/>
      <c r="F4" s="383" t="str">
        <f>'TFL-2B'!F4</f>
        <v>Consultant Name:</v>
      </c>
      <c r="G4" s="381"/>
      <c r="H4" s="390"/>
      <c r="I4" s="390"/>
      <c r="J4" s="389"/>
    </row>
    <row r="5" spans="1:10" ht="15.75" thickBot="1" x14ac:dyDescent="0.3">
      <c r="A5" s="4"/>
      <c r="B5" s="330"/>
      <c r="C5" s="330"/>
      <c r="D5" s="330"/>
      <c r="E5" s="335"/>
      <c r="F5" s="383" t="str">
        <f>'TFL-2B'!F5</f>
        <v xml:space="preserve">Contact Number: </v>
      </c>
      <c r="G5" s="390"/>
      <c r="H5" s="390"/>
      <c r="I5" s="390"/>
      <c r="J5" s="389"/>
    </row>
    <row r="6" spans="1:10" ht="15.75" thickBot="1" x14ac:dyDescent="0.3">
      <c r="A6" s="365"/>
      <c r="B6" s="384"/>
      <c r="C6" s="362"/>
      <c r="D6" s="362"/>
      <c r="E6" s="367"/>
      <c r="F6" s="396" t="str">
        <f>'TFL-2B'!F6</f>
        <v xml:space="preserve">Date: </v>
      </c>
      <c r="G6" s="349"/>
      <c r="H6" s="362"/>
      <c r="I6" s="362"/>
      <c r="J6" s="363"/>
    </row>
    <row r="7" spans="1:10" ht="15.75" thickBot="1" x14ac:dyDescent="0.3">
      <c r="A7" s="336"/>
      <c r="B7" s="337"/>
      <c r="C7" s="338" t="s">
        <v>22</v>
      </c>
      <c r="D7" s="338"/>
      <c r="E7" s="339"/>
      <c r="F7" s="337"/>
      <c r="G7" s="337"/>
      <c r="H7" s="338"/>
      <c r="I7" s="338"/>
      <c r="J7" s="340"/>
    </row>
    <row r="8" spans="1:10" ht="15.75" thickBot="1" x14ac:dyDescent="0.3">
      <c r="A8" s="311" t="s">
        <v>416</v>
      </c>
      <c r="B8" s="312"/>
      <c r="C8" s="313"/>
      <c r="D8" s="314"/>
      <c r="E8" s="315" t="s">
        <v>100</v>
      </c>
      <c r="F8" s="316" t="s">
        <v>415</v>
      </c>
      <c r="G8" s="316"/>
      <c r="H8" s="317"/>
      <c r="I8" s="318"/>
      <c r="J8" s="306" t="s">
        <v>10</v>
      </c>
    </row>
    <row r="9" spans="1:10" x14ac:dyDescent="0.25">
      <c r="A9" s="4" t="s">
        <v>261</v>
      </c>
      <c r="B9" s="2"/>
      <c r="C9" s="2"/>
      <c r="D9" s="60"/>
      <c r="E9" s="94" t="s">
        <v>293</v>
      </c>
      <c r="F9" s="27" t="s">
        <v>277</v>
      </c>
      <c r="G9" s="27"/>
      <c r="H9" s="2"/>
      <c r="I9" s="60"/>
      <c r="J9" s="51" t="s">
        <v>301</v>
      </c>
    </row>
    <row r="10" spans="1:10" x14ac:dyDescent="0.25">
      <c r="A10" s="4" t="s">
        <v>21</v>
      </c>
      <c r="B10" s="26"/>
      <c r="C10" s="2" t="s">
        <v>302</v>
      </c>
      <c r="D10" s="201"/>
      <c r="E10" s="95" t="str">
        <f>IF(B10="","",SUM((B10-'TFL-2B'!G40)/(D10)))</f>
        <v/>
      </c>
      <c r="F10" s="3" t="s">
        <v>5</v>
      </c>
      <c r="G10" s="26"/>
      <c r="H10" s="3" t="s">
        <v>303</v>
      </c>
      <c r="I10" s="61"/>
      <c r="J10" s="52" t="str">
        <f>IF(G10="","",ROUND(SUM((G10-B40)/(I10)),2))</f>
        <v/>
      </c>
    </row>
    <row r="11" spans="1:10" x14ac:dyDescent="0.25">
      <c r="A11" s="6" t="s">
        <v>262</v>
      </c>
      <c r="B11" s="1"/>
      <c r="C11" s="2"/>
      <c r="D11" s="62"/>
      <c r="E11" s="94" t="s">
        <v>294</v>
      </c>
      <c r="F11" s="1" t="s">
        <v>278</v>
      </c>
      <c r="G11" s="1"/>
      <c r="H11" s="1"/>
      <c r="I11" s="62"/>
      <c r="J11" s="51" t="s">
        <v>304</v>
      </c>
    </row>
    <row r="12" spans="1:10" x14ac:dyDescent="0.25">
      <c r="A12" s="4" t="s">
        <v>1</v>
      </c>
      <c r="B12" s="26"/>
      <c r="C12" s="2" t="s">
        <v>305</v>
      </c>
      <c r="D12" s="61"/>
      <c r="E12" s="75" t="str">
        <f>IF(B12="","",SUM((B12-B10)/(D12)))</f>
        <v/>
      </c>
      <c r="F12" s="3" t="s">
        <v>4</v>
      </c>
      <c r="G12" s="26"/>
      <c r="H12" s="3" t="s">
        <v>303</v>
      </c>
      <c r="I12" s="61"/>
      <c r="J12" s="53" t="str">
        <f>IF(G12="","",ROUND(SUM((G12-G10)/(I12)),2))</f>
        <v/>
      </c>
    </row>
    <row r="13" spans="1:10" x14ac:dyDescent="0.25">
      <c r="A13" s="6" t="s">
        <v>263</v>
      </c>
      <c r="B13" s="1"/>
      <c r="C13" s="1"/>
      <c r="D13" s="62"/>
      <c r="E13" s="94" t="s">
        <v>295</v>
      </c>
      <c r="F13" s="1" t="s">
        <v>279</v>
      </c>
      <c r="G13" s="1"/>
      <c r="H13" s="1"/>
      <c r="I13" s="62"/>
      <c r="J13" s="51" t="s">
        <v>306</v>
      </c>
    </row>
    <row r="14" spans="1:10" x14ac:dyDescent="0.25">
      <c r="A14" s="4" t="s">
        <v>2</v>
      </c>
      <c r="B14" s="26"/>
      <c r="C14" s="2" t="s">
        <v>305</v>
      </c>
      <c r="D14" s="61"/>
      <c r="E14" s="75" t="str">
        <f>IF(B14="","",SUM((B14-B12)/(D14)))</f>
        <v/>
      </c>
      <c r="F14" s="3" t="s">
        <v>4</v>
      </c>
      <c r="G14" s="26"/>
      <c r="H14" s="3" t="s">
        <v>303</v>
      </c>
      <c r="I14" s="61"/>
      <c r="J14" s="53" t="str">
        <f>IF(G14="","",ROUND(SUM((G14-G12)/(I14)),2))</f>
        <v/>
      </c>
    </row>
    <row r="15" spans="1:10" x14ac:dyDescent="0.25">
      <c r="A15" s="6" t="s">
        <v>264</v>
      </c>
      <c r="B15" s="1"/>
      <c r="C15" s="1"/>
      <c r="D15" s="62"/>
      <c r="E15" s="94" t="s">
        <v>296</v>
      </c>
      <c r="F15" s="1" t="s">
        <v>280</v>
      </c>
      <c r="G15" s="1"/>
      <c r="H15" s="1"/>
      <c r="I15" s="62"/>
      <c r="J15" s="51" t="s">
        <v>307</v>
      </c>
    </row>
    <row r="16" spans="1:10" x14ac:dyDescent="0.25">
      <c r="A16" s="4" t="s">
        <v>1</v>
      </c>
      <c r="B16" s="26"/>
      <c r="C16" s="2" t="s">
        <v>305</v>
      </c>
      <c r="D16" s="61"/>
      <c r="E16" s="75" t="str">
        <f>IF(B16="","",SUM((B16-B14)/(D16)))</f>
        <v/>
      </c>
      <c r="F16" s="3" t="s">
        <v>4</v>
      </c>
      <c r="G16" s="26"/>
      <c r="H16" s="3" t="s">
        <v>303</v>
      </c>
      <c r="I16" s="61"/>
      <c r="J16" s="53" t="str">
        <f>IF(G16="","",ROUND(SUM((G16-G14)/(I16)),2))</f>
        <v/>
      </c>
    </row>
    <row r="17" spans="1:10" x14ac:dyDescent="0.25">
      <c r="A17" s="6" t="s">
        <v>265</v>
      </c>
      <c r="B17" s="1"/>
      <c r="C17" s="1"/>
      <c r="D17" s="62"/>
      <c r="E17" s="94" t="s">
        <v>297</v>
      </c>
      <c r="F17" s="1" t="s">
        <v>281</v>
      </c>
      <c r="G17" s="1"/>
      <c r="H17" s="1"/>
      <c r="I17" s="62"/>
      <c r="J17" s="51" t="s">
        <v>308</v>
      </c>
    </row>
    <row r="18" spans="1:10" x14ac:dyDescent="0.25">
      <c r="A18" s="4" t="s">
        <v>3</v>
      </c>
      <c r="B18" s="26"/>
      <c r="C18" s="2" t="s">
        <v>305</v>
      </c>
      <c r="D18" s="61"/>
      <c r="E18" s="75" t="str">
        <f>IF(B18="","",SUM((B18-B16)/(D18)))</f>
        <v/>
      </c>
      <c r="F18" s="3" t="s">
        <v>4</v>
      </c>
      <c r="G18" s="26"/>
      <c r="H18" s="3" t="s">
        <v>303</v>
      </c>
      <c r="I18" s="61"/>
      <c r="J18" s="53" t="str">
        <f>IF(G18="","",ROUND(SUM((G18-G16)/(I18)),2))</f>
        <v/>
      </c>
    </row>
    <row r="19" spans="1:10" x14ac:dyDescent="0.25">
      <c r="A19" s="6" t="s">
        <v>266</v>
      </c>
      <c r="B19" s="1"/>
      <c r="C19" s="1"/>
      <c r="D19" s="62"/>
      <c r="E19" s="94" t="s">
        <v>298</v>
      </c>
      <c r="F19" s="1" t="s">
        <v>282</v>
      </c>
      <c r="G19" s="1"/>
      <c r="H19" s="1"/>
      <c r="I19" s="62"/>
      <c r="J19" s="51" t="s">
        <v>309</v>
      </c>
    </row>
    <row r="20" spans="1:10" x14ac:dyDescent="0.25">
      <c r="A20" s="4" t="s">
        <v>1</v>
      </c>
      <c r="B20" s="26"/>
      <c r="C20" s="2" t="s">
        <v>303</v>
      </c>
      <c r="D20" s="61"/>
      <c r="E20" s="75" t="str">
        <f>IF(B20="","",SUM((B20-B18)/(D20)))</f>
        <v/>
      </c>
      <c r="F20" s="3" t="s">
        <v>4</v>
      </c>
      <c r="G20" s="26"/>
      <c r="H20" s="3" t="s">
        <v>303</v>
      </c>
      <c r="I20" s="61"/>
      <c r="J20" s="53" t="str">
        <f>IF(G20="","",ROUND(SUM((G20-G18)/(I20)),2))</f>
        <v/>
      </c>
    </row>
    <row r="21" spans="1:10" x14ac:dyDescent="0.25">
      <c r="A21" s="6" t="s">
        <v>267</v>
      </c>
      <c r="B21" s="1"/>
      <c r="C21" s="1"/>
      <c r="D21" s="62"/>
      <c r="E21" s="94" t="s">
        <v>299</v>
      </c>
      <c r="F21" s="1" t="s">
        <v>283</v>
      </c>
      <c r="G21" s="1"/>
      <c r="H21" s="1"/>
      <c r="I21" s="62"/>
      <c r="J21" s="51" t="s">
        <v>310</v>
      </c>
    </row>
    <row r="22" spans="1:10" x14ac:dyDescent="0.25">
      <c r="A22" s="4" t="s">
        <v>1</v>
      </c>
      <c r="B22" s="26"/>
      <c r="C22" s="2" t="s">
        <v>305</v>
      </c>
      <c r="D22" s="61"/>
      <c r="E22" s="75" t="str">
        <f>IF(B22="","",SUM((B22-B20)/(D22)))</f>
        <v/>
      </c>
      <c r="F22" s="3" t="s">
        <v>4</v>
      </c>
      <c r="G22" s="26"/>
      <c r="H22" s="3" t="s">
        <v>303</v>
      </c>
      <c r="I22" s="61"/>
      <c r="J22" s="53" t="str">
        <f>IF(G22="","",ROUND(SUM((G22-G20)/(I22)),2))</f>
        <v/>
      </c>
    </row>
    <row r="23" spans="1:10" x14ac:dyDescent="0.25">
      <c r="A23" s="6" t="s">
        <v>268</v>
      </c>
      <c r="B23" s="1"/>
      <c r="C23" s="1"/>
      <c r="D23" s="62"/>
      <c r="E23" s="94" t="s">
        <v>300</v>
      </c>
      <c r="F23" s="1" t="s">
        <v>284</v>
      </c>
      <c r="G23" s="1"/>
      <c r="H23" s="1"/>
      <c r="I23" s="62"/>
      <c r="J23" s="51" t="s">
        <v>311</v>
      </c>
    </row>
    <row r="24" spans="1:10" x14ac:dyDescent="0.25">
      <c r="A24" s="4" t="s">
        <v>1</v>
      </c>
      <c r="B24" s="26"/>
      <c r="C24" s="2" t="s">
        <v>305</v>
      </c>
      <c r="D24" s="61"/>
      <c r="E24" s="75" t="str">
        <f>IF(B24="","",SUM((B24-B22)/(D24)))</f>
        <v/>
      </c>
      <c r="F24" s="3" t="s">
        <v>4</v>
      </c>
      <c r="G24" s="26"/>
      <c r="H24" s="3" t="s">
        <v>303</v>
      </c>
      <c r="I24" s="61"/>
      <c r="J24" s="53" t="str">
        <f>IF(G24="","",ROUND(SUM((G24-G22)/(I24)),2))</f>
        <v/>
      </c>
    </row>
    <row r="25" spans="1:10" x14ac:dyDescent="0.25">
      <c r="A25" s="6" t="s">
        <v>269</v>
      </c>
      <c r="B25" s="1"/>
      <c r="C25" s="1"/>
      <c r="D25" s="62"/>
      <c r="E25" s="94" t="s">
        <v>312</v>
      </c>
      <c r="F25" s="1" t="s">
        <v>285</v>
      </c>
      <c r="G25" s="1"/>
      <c r="H25" s="1"/>
      <c r="I25" s="62"/>
      <c r="J25" s="51" t="s">
        <v>313</v>
      </c>
    </row>
    <row r="26" spans="1:10" x14ac:dyDescent="0.25">
      <c r="A26" s="4" t="s">
        <v>1</v>
      </c>
      <c r="B26" s="26"/>
      <c r="C26" s="2" t="s">
        <v>305</v>
      </c>
      <c r="D26" s="61"/>
      <c r="E26" s="75" t="str">
        <f>IF(B26="","",SUM((B26-B24)/(D26)))</f>
        <v/>
      </c>
      <c r="F26" s="3" t="s">
        <v>4</v>
      </c>
      <c r="G26" s="26"/>
      <c r="H26" s="3" t="s">
        <v>303</v>
      </c>
      <c r="I26" s="61"/>
      <c r="J26" s="53" t="str">
        <f>IF(G26="","",ROUND(SUM((G26-G24)/(I26)),2))</f>
        <v/>
      </c>
    </row>
    <row r="27" spans="1:10" x14ac:dyDescent="0.25">
      <c r="A27" s="6" t="s">
        <v>270</v>
      </c>
      <c r="B27" s="1"/>
      <c r="C27" s="1"/>
      <c r="D27" s="62"/>
      <c r="E27" s="94" t="s">
        <v>314</v>
      </c>
      <c r="F27" s="2" t="s">
        <v>286</v>
      </c>
      <c r="G27" s="2"/>
      <c r="H27" s="2"/>
      <c r="I27" s="60"/>
      <c r="J27" s="51" t="s">
        <v>315</v>
      </c>
    </row>
    <row r="28" spans="1:10" x14ac:dyDescent="0.25">
      <c r="A28" s="4" t="s">
        <v>1</v>
      </c>
      <c r="B28" s="26"/>
      <c r="C28" s="2" t="s">
        <v>305</v>
      </c>
      <c r="D28" s="61"/>
      <c r="E28" s="75" t="str">
        <f>IF(B28="","",SUM((B28-B26)/(D28)))</f>
        <v/>
      </c>
      <c r="F28" s="2" t="s">
        <v>4</v>
      </c>
      <c r="G28" s="34"/>
      <c r="H28" s="27" t="s">
        <v>303</v>
      </c>
      <c r="I28" s="63"/>
      <c r="J28" s="53" t="str">
        <f>IF(G28="","",ROUND(SUM((G28-G26)/(I28)),2))</f>
        <v/>
      </c>
    </row>
    <row r="29" spans="1:10" x14ac:dyDescent="0.25">
      <c r="A29" s="6" t="s">
        <v>271</v>
      </c>
      <c r="B29" s="1"/>
      <c r="C29" s="1"/>
      <c r="D29" s="62"/>
      <c r="E29" s="94" t="s">
        <v>316</v>
      </c>
      <c r="F29" s="1" t="s">
        <v>287</v>
      </c>
      <c r="G29" s="1"/>
      <c r="H29" s="1"/>
      <c r="I29" s="62"/>
      <c r="J29" s="51" t="s">
        <v>317</v>
      </c>
    </row>
    <row r="30" spans="1:10" x14ac:dyDescent="0.25">
      <c r="A30" s="5" t="s">
        <v>1</v>
      </c>
      <c r="B30" s="26"/>
      <c r="C30" s="3" t="s">
        <v>303</v>
      </c>
      <c r="D30" s="61"/>
      <c r="E30" s="75" t="str">
        <f>IF(B30="","",SUM((B30-B28)/(D30)))</f>
        <v/>
      </c>
      <c r="F30" s="3" t="s">
        <v>4</v>
      </c>
      <c r="G30" s="26"/>
      <c r="H30" s="3" t="s">
        <v>303</v>
      </c>
      <c r="I30" s="61"/>
      <c r="J30" s="53" t="str">
        <f>IF(G30="","",ROUND(SUM((G30-G28)/(I30)),2))</f>
        <v/>
      </c>
    </row>
    <row r="31" spans="1:10" x14ac:dyDescent="0.25">
      <c r="A31" s="6" t="s">
        <v>272</v>
      </c>
      <c r="B31" s="1"/>
      <c r="C31" s="1"/>
      <c r="D31" s="62"/>
      <c r="E31" s="94" t="s">
        <v>318</v>
      </c>
      <c r="F31" s="1" t="s">
        <v>288</v>
      </c>
      <c r="G31" s="1"/>
      <c r="H31" s="1"/>
      <c r="I31" s="62"/>
      <c r="J31" s="51" t="s">
        <v>319</v>
      </c>
    </row>
    <row r="32" spans="1:10" x14ac:dyDescent="0.25">
      <c r="A32" s="4" t="s">
        <v>1</v>
      </c>
      <c r="B32" s="26"/>
      <c r="C32" s="2" t="s">
        <v>305</v>
      </c>
      <c r="D32" s="61"/>
      <c r="E32" s="75" t="str">
        <f>IF(B32="","",SUM((B32-B30)/(D32)))</f>
        <v/>
      </c>
      <c r="F32" s="3" t="s">
        <v>4</v>
      </c>
      <c r="G32" s="26"/>
      <c r="H32" s="3" t="s">
        <v>303</v>
      </c>
      <c r="I32" s="61"/>
      <c r="J32" s="53" t="str">
        <f>IF(G32="","",ROUND(SUM((G32-G30)/(I32)),2))</f>
        <v/>
      </c>
    </row>
    <row r="33" spans="1:11" x14ac:dyDescent="0.25">
      <c r="A33" s="6" t="s">
        <v>273</v>
      </c>
      <c r="B33" s="1"/>
      <c r="C33" s="1"/>
      <c r="D33" s="62"/>
      <c r="E33" s="94" t="s">
        <v>320</v>
      </c>
      <c r="F33" s="1" t="s">
        <v>289</v>
      </c>
      <c r="G33" s="1"/>
      <c r="H33" s="1"/>
      <c r="I33" s="62"/>
      <c r="J33" s="51" t="s">
        <v>321</v>
      </c>
    </row>
    <row r="34" spans="1:11" x14ac:dyDescent="0.25">
      <c r="A34" s="4" t="s">
        <v>1</v>
      </c>
      <c r="B34" s="26"/>
      <c r="C34" s="2" t="s">
        <v>305</v>
      </c>
      <c r="D34" s="61"/>
      <c r="E34" s="75" t="str">
        <f>IF(B34="","",SUM((B34-B32)/(D34)))</f>
        <v/>
      </c>
      <c r="F34" s="3" t="s">
        <v>4</v>
      </c>
      <c r="G34" s="26"/>
      <c r="H34" s="3" t="s">
        <v>303</v>
      </c>
      <c r="I34" s="61"/>
      <c r="J34" s="53" t="str">
        <f>IF(G34="","",ROUND(SUM((G34-G32)/(I34)),2))</f>
        <v/>
      </c>
    </row>
    <row r="35" spans="1:11" x14ac:dyDescent="0.25">
      <c r="A35" s="6" t="s">
        <v>274</v>
      </c>
      <c r="B35" s="1"/>
      <c r="C35" s="1"/>
      <c r="D35" s="62"/>
      <c r="E35" s="94" t="s">
        <v>322</v>
      </c>
      <c r="F35" s="1" t="s">
        <v>290</v>
      </c>
      <c r="G35" s="1"/>
      <c r="H35" s="1"/>
      <c r="I35" s="62"/>
      <c r="J35" s="51" t="s">
        <v>323</v>
      </c>
    </row>
    <row r="36" spans="1:11" x14ac:dyDescent="0.25">
      <c r="A36" s="4" t="s">
        <v>1</v>
      </c>
      <c r="B36" s="26"/>
      <c r="C36" s="2" t="s">
        <v>305</v>
      </c>
      <c r="D36" s="61"/>
      <c r="E36" s="75" t="str">
        <f>IF(B36="","",SUM((B36-B34)/(D36)))</f>
        <v/>
      </c>
      <c r="F36" s="3" t="s">
        <v>4</v>
      </c>
      <c r="G36" s="26"/>
      <c r="H36" s="3" t="s">
        <v>303</v>
      </c>
      <c r="I36" s="61"/>
      <c r="J36" s="53" t="str">
        <f>IF(G36="","",ROUND(SUM((G36-G34)/(I36)),2))</f>
        <v/>
      </c>
    </row>
    <row r="37" spans="1:11" x14ac:dyDescent="0.25">
      <c r="A37" s="6" t="s">
        <v>275</v>
      </c>
      <c r="B37" s="1"/>
      <c r="C37" s="1"/>
      <c r="D37" s="62"/>
      <c r="E37" s="94" t="s">
        <v>324</v>
      </c>
      <c r="F37" s="2" t="s">
        <v>291</v>
      </c>
      <c r="G37" s="2"/>
      <c r="H37" s="2"/>
      <c r="I37" s="60"/>
      <c r="J37" s="51" t="s">
        <v>325</v>
      </c>
    </row>
    <row r="38" spans="1:11" x14ac:dyDescent="0.25">
      <c r="A38" s="4" t="s">
        <v>1</v>
      </c>
      <c r="B38" s="26"/>
      <c r="C38" s="2" t="s">
        <v>305</v>
      </c>
      <c r="D38" s="61"/>
      <c r="E38" s="75" t="str">
        <f>IF(B38="","",SUM((B38-B36)/(D38)))</f>
        <v/>
      </c>
      <c r="F38" s="2" t="s">
        <v>4</v>
      </c>
      <c r="G38" s="34"/>
      <c r="H38" s="27" t="s">
        <v>303</v>
      </c>
      <c r="I38" s="63"/>
      <c r="J38" s="53" t="str">
        <f>IF(G38="","",ROUND(SUM((G38-G36)/(I38)),2))</f>
        <v/>
      </c>
    </row>
    <row r="39" spans="1:11" x14ac:dyDescent="0.25">
      <c r="A39" s="6" t="s">
        <v>276</v>
      </c>
      <c r="B39" s="1"/>
      <c r="C39" s="1"/>
      <c r="D39" s="62"/>
      <c r="E39" s="94" t="s">
        <v>326</v>
      </c>
      <c r="F39" s="1" t="s">
        <v>327</v>
      </c>
      <c r="G39" s="1"/>
      <c r="H39" s="1"/>
      <c r="I39" s="62"/>
      <c r="J39" s="51" t="s">
        <v>328</v>
      </c>
    </row>
    <row r="40" spans="1:11" ht="15.75" thickBot="1" x14ac:dyDescent="0.3">
      <c r="A40" s="4" t="s">
        <v>1</v>
      </c>
      <c r="B40" s="34"/>
      <c r="C40" s="2" t="s">
        <v>303</v>
      </c>
      <c r="D40" s="63"/>
      <c r="E40" s="75" t="str">
        <f>IF(B40="","",SUM((B40-B38)/(D40)))</f>
        <v/>
      </c>
      <c r="F40" s="2" t="s">
        <v>4</v>
      </c>
      <c r="G40" s="34"/>
      <c r="H40" s="27" t="s">
        <v>303</v>
      </c>
      <c r="I40" s="63"/>
      <c r="J40" s="53" t="str">
        <f>IF(G40="","",ROUND(SUM((G40-G38)/(I40)),2))</f>
        <v/>
      </c>
    </row>
    <row r="41" spans="1:11" ht="15.75" thickBot="1" x14ac:dyDescent="0.3">
      <c r="A41" s="104"/>
      <c r="B41" s="105"/>
      <c r="C41" s="106"/>
      <c r="D41" s="105"/>
      <c r="E41" s="107"/>
      <c r="F41" s="100" t="s">
        <v>329</v>
      </c>
      <c r="G41" s="101"/>
      <c r="H41" s="102"/>
      <c r="I41" s="103"/>
      <c r="J41" s="99" t="str">
        <f>IF(ISERROR(AVERAGE(E10:E40,J10:J40)),"n/a",AVERAGE(E10:E40,J10:J40))</f>
        <v>n/a</v>
      </c>
    </row>
    <row r="42" spans="1:11" x14ac:dyDescent="0.25">
      <c r="A42" s="18"/>
      <c r="B42" s="12"/>
      <c r="C42" s="12"/>
      <c r="D42" s="173"/>
      <c r="E42" s="90"/>
      <c r="F42" s="31" t="s">
        <v>367</v>
      </c>
      <c r="G42" s="30"/>
      <c r="H42" s="30"/>
      <c r="I42" s="65"/>
      <c r="J42" s="83" t="s">
        <v>23</v>
      </c>
    </row>
    <row r="43" spans="1:11" x14ac:dyDescent="0.25">
      <c r="A43" s="37"/>
      <c r="B43" s="38"/>
      <c r="C43" s="39"/>
      <c r="D43" s="174"/>
      <c r="E43" s="91"/>
      <c r="F43" s="76" t="s">
        <v>226</v>
      </c>
      <c r="G43" s="7"/>
      <c r="H43" s="8"/>
      <c r="I43" s="64"/>
      <c r="J43" s="86" t="str">
        <f>IF(ISERROR(ROUND(('TFL-2B'!J43),2)),"n/a",ROUND(('TFL-2B'!J43),2))</f>
        <v>n/a</v>
      </c>
      <c r="K43" s="82">
        <f t="shared" ref="K43" si="0">SUM(K40:K42)</f>
        <v>0</v>
      </c>
    </row>
    <row r="44" spans="1:11" x14ac:dyDescent="0.25">
      <c r="A44" s="37"/>
      <c r="B44" s="43" t="s">
        <v>80</v>
      </c>
      <c r="C44" s="43"/>
      <c r="D44" s="43"/>
      <c r="E44" s="91"/>
      <c r="F44" s="76" t="s">
        <v>227</v>
      </c>
      <c r="G44" s="7"/>
      <c r="H44" s="8"/>
      <c r="I44" s="64"/>
      <c r="J44" s="54" t="str">
        <f>IF(ISERROR(ROUND(('TFL-2A'!J49),2)),"n/a",ROUND(('TFL-2A'!J49),2))</f>
        <v>n/a</v>
      </c>
    </row>
    <row r="45" spans="1:11" x14ac:dyDescent="0.25">
      <c r="A45" s="37"/>
      <c r="B45" s="38"/>
      <c r="C45" s="39"/>
      <c r="D45" s="39"/>
      <c r="E45" s="91"/>
      <c r="F45" s="76" t="s">
        <v>228</v>
      </c>
      <c r="G45" s="76"/>
      <c r="H45" s="7"/>
      <c r="I45" s="87"/>
      <c r="J45" s="88" t="str">
        <f>IF(ISERROR(ROUND('TFL-2B'!J41,2)),"n/a",ROUND('TFL-2B'!J41,2))</f>
        <v>n/a</v>
      </c>
    </row>
    <row r="46" spans="1:11" x14ac:dyDescent="0.25">
      <c r="A46" s="37"/>
      <c r="B46" s="202"/>
      <c r="C46" s="38"/>
      <c r="D46" s="38"/>
      <c r="E46" s="203"/>
      <c r="F46" s="76" t="s">
        <v>330</v>
      </c>
      <c r="G46" s="76"/>
      <c r="H46" s="7"/>
      <c r="I46" s="87"/>
      <c r="J46" s="89" t="str">
        <f>IF(ISERROR(ROUND(J41,2)),"n/a",ROUND(J41,2))</f>
        <v>n/a</v>
      </c>
    </row>
    <row r="47" spans="1:11" x14ac:dyDescent="0.25">
      <c r="A47" s="37"/>
      <c r="B47" s="38"/>
      <c r="C47" s="39"/>
      <c r="D47" s="39"/>
      <c r="E47" s="91"/>
      <c r="F47" s="76" t="s">
        <v>331</v>
      </c>
      <c r="G47" s="7"/>
      <c r="H47" s="8"/>
      <c r="I47" s="64"/>
      <c r="J47" s="55" t="str">
        <f>IF(ISERROR(SUM((J44+J45+J46)/(3))),"n/a",SUM((J44+J45+J46)/(3)))</f>
        <v>n/a</v>
      </c>
    </row>
    <row r="48" spans="1:11" x14ac:dyDescent="0.25">
      <c r="A48" s="37"/>
      <c r="B48" s="38"/>
      <c r="C48" s="39"/>
      <c r="D48" s="39"/>
      <c r="E48" s="91"/>
      <c r="F48" s="204" t="s">
        <v>332</v>
      </c>
      <c r="G48" s="205"/>
      <c r="H48" s="206"/>
      <c r="I48" s="207"/>
      <c r="J48" s="55" t="str">
        <f>IF(ISERROR((SUM(J47-J43))),"n/a",SUM(J47-J43))</f>
        <v>n/a</v>
      </c>
      <c r="K48" s="82" t="e">
        <f>ROUND(J48,2)</f>
        <v>#VALUE!</v>
      </c>
    </row>
    <row r="49" spans="1:10" ht="15.75" thickBot="1" x14ac:dyDescent="0.3">
      <c r="A49" s="40"/>
      <c r="B49" s="41"/>
      <c r="C49" s="42"/>
      <c r="D49" s="42"/>
      <c r="E49" s="92"/>
      <c r="F49" s="32" t="s">
        <v>230</v>
      </c>
      <c r="G49" s="32"/>
      <c r="H49" s="33"/>
      <c r="I49" s="66"/>
      <c r="J49" s="96" t="str">
        <f>IF(ISERROR(ROUND((J48/J43),2)),"n/a",ROUND((J48/J43),2))</f>
        <v>n/a</v>
      </c>
    </row>
    <row r="50" spans="1:10" x14ac:dyDescent="0.25">
      <c r="A50" s="38"/>
      <c r="B50" s="38"/>
      <c r="C50" s="39"/>
      <c r="D50" s="39"/>
      <c r="E50" s="78"/>
      <c r="F50" s="79"/>
      <c r="G50" s="79"/>
      <c r="H50" s="80"/>
      <c r="I50" s="80"/>
      <c r="J50" s="208"/>
    </row>
    <row r="51" spans="1:10" ht="18.75" x14ac:dyDescent="0.3">
      <c r="A51" s="38"/>
      <c r="B51" s="38"/>
      <c r="C51" s="39"/>
      <c r="D51" s="39"/>
      <c r="E51" s="78"/>
      <c r="F51" s="79"/>
      <c r="G51" s="79"/>
      <c r="H51" s="80"/>
      <c r="I51" s="80"/>
      <c r="J51" s="188" t="s">
        <v>333</v>
      </c>
    </row>
    <row r="52" spans="1:10" x14ac:dyDescent="0.25">
      <c r="G52" s="82" t="str">
        <f>IF(ISBLANK(G40),J40,"")</f>
        <v/>
      </c>
    </row>
    <row r="53" spans="1:10" x14ac:dyDescent="0.25">
      <c r="D53" s="82"/>
      <c r="E53" s="77"/>
      <c r="J53" s="209"/>
    </row>
    <row r="54" spans="1:10" x14ac:dyDescent="0.25">
      <c r="J54" s="209"/>
    </row>
    <row r="55" spans="1:10" x14ac:dyDescent="0.25">
      <c r="J55" s="209"/>
    </row>
  </sheetData>
  <sheetProtection algorithmName="SHA-512" hashValue="HxTYvdVMl6mmDhNHDU6bpxKyFMpbnAkEKx7LzMLhnBRxtxQm3mk5p35YRARUWK4m0g2dDTFOpcN6ygEY3UrclA==" saltValue="QgwThttlEx4yVNlRFMadWw==" spinCount="100000" sheet="1" objects="1" scenarios="1"/>
  <pageMargins left="1.1036458333333334" right="0.7" top="0.75" bottom="0.75" header="0.3" footer="0.3"/>
  <pageSetup scale="65" orientation="landscape" verticalDpi="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J51"/>
  <sheetViews>
    <sheetView view="pageLayout" zoomScaleNormal="100" workbookViewId="0">
      <selection activeCell="F3" sqref="F3"/>
    </sheetView>
  </sheetViews>
  <sheetFormatPr defaultRowHeight="15" x14ac:dyDescent="0.25"/>
  <cols>
    <col min="1" max="1" width="11.140625" customWidth="1"/>
    <col min="2" max="2" width="15.140625" customWidth="1"/>
    <col min="3" max="3" width="10.5703125" customWidth="1"/>
    <col min="4" max="4" width="17.42578125" customWidth="1"/>
    <col min="5" max="5" width="22.42578125" customWidth="1"/>
    <col min="6" max="6" width="14.140625" customWidth="1"/>
    <col min="7" max="7" width="17.140625" customWidth="1"/>
    <col min="8" max="8" width="10.7109375" customWidth="1"/>
    <col min="9" max="9" width="15.28515625" customWidth="1"/>
    <col min="10" max="10" width="28.7109375" customWidth="1"/>
    <col min="12" max="12" width="62.5703125" customWidth="1"/>
  </cols>
  <sheetData>
    <row r="1" spans="1:10" ht="29.25" thickBot="1" x14ac:dyDescent="0.5">
      <c r="A1" s="281"/>
      <c r="B1" s="345"/>
      <c r="C1" s="346"/>
      <c r="D1" s="346"/>
      <c r="E1" s="401"/>
      <c r="F1" s="376" t="str">
        <f>'TFL-2C'!F1</f>
        <v>XYZ Company Xp3 Trial Vehicle MPG Summary</v>
      </c>
      <c r="G1" s="381"/>
      <c r="H1" s="381"/>
      <c r="I1" s="381"/>
      <c r="J1" s="378"/>
    </row>
    <row r="2" spans="1:10" ht="15.75" thickBot="1" x14ac:dyDescent="0.3">
      <c r="A2" s="4"/>
      <c r="B2" s="294"/>
      <c r="C2" s="195"/>
      <c r="D2" s="195"/>
      <c r="E2" s="347"/>
      <c r="F2" s="372" t="s">
        <v>454</v>
      </c>
      <c r="G2" s="381"/>
      <c r="H2" s="381"/>
      <c r="I2" s="381"/>
      <c r="J2" s="400"/>
    </row>
    <row r="3" spans="1:10" ht="15.75" thickBot="1" x14ac:dyDescent="0.3">
      <c r="A3" s="4"/>
      <c r="B3" s="294"/>
      <c r="C3" s="294"/>
      <c r="D3" s="294"/>
      <c r="E3" s="347" t="s">
        <v>458</v>
      </c>
      <c r="F3" s="372" t="s">
        <v>455</v>
      </c>
      <c r="G3" s="381"/>
      <c r="H3" s="381"/>
      <c r="I3" s="381"/>
      <c r="J3" s="400"/>
    </row>
    <row r="4" spans="1:10" ht="15.75" thickBot="1" x14ac:dyDescent="0.3">
      <c r="A4" s="4"/>
      <c r="B4" s="334"/>
      <c r="C4" s="334"/>
      <c r="D4" s="334"/>
      <c r="E4" s="347"/>
      <c r="F4" s="383" t="str">
        <f>'TFL-2C'!F4</f>
        <v>Consultant Name:</v>
      </c>
      <c r="G4" s="381"/>
      <c r="H4" s="381"/>
      <c r="I4" s="381"/>
      <c r="J4" s="391"/>
    </row>
    <row r="5" spans="1:10" ht="15.75" thickBot="1" x14ac:dyDescent="0.3">
      <c r="A5" s="4"/>
      <c r="B5" s="334"/>
      <c r="C5" s="334"/>
      <c r="D5" s="334"/>
      <c r="E5" s="347"/>
      <c r="F5" s="383" t="str">
        <f>'TFL-2C'!F5</f>
        <v xml:space="preserve">Contact Number: </v>
      </c>
      <c r="G5" s="381"/>
      <c r="H5" s="381"/>
      <c r="I5" s="381"/>
      <c r="J5" s="391"/>
    </row>
    <row r="6" spans="1:10" ht="15.75" thickBot="1" x14ac:dyDescent="0.3">
      <c r="A6" s="365"/>
      <c r="B6" s="349"/>
      <c r="C6" s="350"/>
      <c r="D6" s="350"/>
      <c r="E6" s="367"/>
      <c r="F6" s="396" t="str">
        <f>'TFL-2C'!F6</f>
        <v xml:space="preserve">Date: </v>
      </c>
      <c r="G6" s="349"/>
      <c r="H6" s="350"/>
      <c r="I6" s="350"/>
      <c r="J6" s="352"/>
    </row>
    <row r="7" spans="1:10" ht="15.75" thickBot="1" x14ac:dyDescent="0.3">
      <c r="A7" s="348"/>
      <c r="B7" s="349"/>
      <c r="C7" s="350" t="s">
        <v>22</v>
      </c>
      <c r="D7" s="350"/>
      <c r="E7" s="351"/>
      <c r="F7" s="349"/>
      <c r="G7" s="349"/>
      <c r="H7" s="350"/>
      <c r="I7" s="350"/>
      <c r="J7" s="352"/>
    </row>
    <row r="8" spans="1:10" ht="15.75" thickBot="1" x14ac:dyDescent="0.3">
      <c r="A8" s="307" t="s">
        <v>79</v>
      </c>
      <c r="B8" s="298"/>
      <c r="C8" s="299"/>
      <c r="D8" s="300"/>
      <c r="E8" s="301" t="s">
        <v>9</v>
      </c>
      <c r="F8" s="302" t="s">
        <v>407</v>
      </c>
      <c r="G8" s="303"/>
      <c r="H8" s="304"/>
      <c r="I8" s="305"/>
      <c r="J8" s="306" t="s">
        <v>10</v>
      </c>
    </row>
    <row r="9" spans="1:10" x14ac:dyDescent="0.25">
      <c r="A9" s="4" t="s">
        <v>6</v>
      </c>
      <c r="B9" s="2"/>
      <c r="C9" s="2"/>
      <c r="D9" s="60"/>
      <c r="E9" s="67" t="s">
        <v>19</v>
      </c>
      <c r="F9" s="57" t="s">
        <v>406</v>
      </c>
      <c r="G9" s="48"/>
      <c r="H9" s="49"/>
      <c r="I9" s="58"/>
      <c r="J9" s="50" t="s">
        <v>23</v>
      </c>
    </row>
    <row r="10" spans="1:10" x14ac:dyDescent="0.25">
      <c r="A10" s="4" t="s">
        <v>21</v>
      </c>
      <c r="B10" s="26"/>
      <c r="C10" s="189" t="s">
        <v>257</v>
      </c>
      <c r="D10" s="73" t="s">
        <v>25</v>
      </c>
      <c r="E10" s="68" t="s">
        <v>20</v>
      </c>
      <c r="F10" s="59" t="s">
        <v>38</v>
      </c>
      <c r="G10" s="27"/>
      <c r="H10" s="2"/>
      <c r="I10" s="60"/>
      <c r="J10" s="51" t="s">
        <v>63</v>
      </c>
    </row>
    <row r="11" spans="1:10" x14ac:dyDescent="0.25">
      <c r="A11" s="6" t="s">
        <v>37</v>
      </c>
      <c r="B11" s="1"/>
      <c r="C11" s="2"/>
      <c r="D11" s="62"/>
      <c r="E11" s="69" t="s">
        <v>7</v>
      </c>
      <c r="F11" s="5" t="s">
        <v>5</v>
      </c>
      <c r="G11" s="26"/>
      <c r="H11" s="189" t="s">
        <v>257</v>
      </c>
      <c r="I11" s="61"/>
      <c r="J11" s="52" t="str">
        <f>IF(G11="","",SUM((G11-B41)/(I11)))</f>
        <v/>
      </c>
    </row>
    <row r="12" spans="1:10" x14ac:dyDescent="0.25">
      <c r="A12" s="4" t="s">
        <v>1</v>
      </c>
      <c r="B12" s="26"/>
      <c r="C12" s="189" t="s">
        <v>257</v>
      </c>
      <c r="D12" s="61"/>
      <c r="E12" s="70" t="str">
        <f>IF(B12="","",SUM((B12-B10)/(D12)))</f>
        <v/>
      </c>
      <c r="F12" s="6" t="s">
        <v>39</v>
      </c>
      <c r="G12" s="1"/>
      <c r="H12" s="1"/>
      <c r="I12" s="62"/>
      <c r="J12" s="51" t="s">
        <v>64</v>
      </c>
    </row>
    <row r="13" spans="1:10" x14ac:dyDescent="0.25">
      <c r="A13" s="6" t="s">
        <v>36</v>
      </c>
      <c r="B13" s="1"/>
      <c r="C13" s="1"/>
      <c r="D13" s="62"/>
      <c r="E13" s="69" t="s">
        <v>8</v>
      </c>
      <c r="F13" s="5" t="s">
        <v>4</v>
      </c>
      <c r="G13" s="26"/>
      <c r="H13" s="189" t="s">
        <v>257</v>
      </c>
      <c r="I13" s="61"/>
      <c r="J13" s="53" t="str">
        <f>IF(G13="","",SUM((G13-G11)/(I13)))</f>
        <v/>
      </c>
    </row>
    <row r="14" spans="1:10" x14ac:dyDescent="0.25">
      <c r="A14" s="4" t="s">
        <v>2</v>
      </c>
      <c r="B14" s="26"/>
      <c r="C14" s="189" t="s">
        <v>257</v>
      </c>
      <c r="D14" s="61"/>
      <c r="E14" s="70" t="str">
        <f>IF(B14="","",SUM((B14-B12)/(D14)))</f>
        <v/>
      </c>
      <c r="F14" s="6" t="s">
        <v>40</v>
      </c>
      <c r="G14" s="1"/>
      <c r="H14" s="1"/>
      <c r="I14" s="62"/>
      <c r="J14" s="51" t="s">
        <v>65</v>
      </c>
    </row>
    <row r="15" spans="1:10" x14ac:dyDescent="0.25">
      <c r="A15" s="6" t="s">
        <v>35</v>
      </c>
      <c r="B15" s="1"/>
      <c r="C15" s="1"/>
      <c r="D15" s="62"/>
      <c r="E15" s="69" t="s">
        <v>11</v>
      </c>
      <c r="F15" s="5" t="s">
        <v>4</v>
      </c>
      <c r="G15" s="26"/>
      <c r="H15" s="189" t="s">
        <v>257</v>
      </c>
      <c r="I15" s="61"/>
      <c r="J15" s="53" t="str">
        <f>IF(G15="","",SUM((G15-G13)/(I15)))</f>
        <v/>
      </c>
    </row>
    <row r="16" spans="1:10" x14ac:dyDescent="0.25">
      <c r="A16" s="4" t="s">
        <v>1</v>
      </c>
      <c r="B16" s="26"/>
      <c r="C16" s="189" t="s">
        <v>257</v>
      </c>
      <c r="D16" s="61"/>
      <c r="E16" s="70" t="str">
        <f>IF(B16="","",SUM((B16-B14)/(D16)))</f>
        <v/>
      </c>
      <c r="F16" s="6" t="s">
        <v>41</v>
      </c>
      <c r="G16" s="1"/>
      <c r="H16" s="1"/>
      <c r="I16" s="62"/>
      <c r="J16" s="51" t="s">
        <v>66</v>
      </c>
    </row>
    <row r="17" spans="1:10" x14ac:dyDescent="0.25">
      <c r="A17" s="6" t="s">
        <v>34</v>
      </c>
      <c r="B17" s="1"/>
      <c r="C17" s="1"/>
      <c r="D17" s="62"/>
      <c r="E17" s="69" t="s">
        <v>12</v>
      </c>
      <c r="F17" s="5" t="s">
        <v>4</v>
      </c>
      <c r="G17" s="26"/>
      <c r="H17" s="189" t="s">
        <v>257</v>
      </c>
      <c r="I17" s="61"/>
      <c r="J17" s="53" t="str">
        <f>IF(G17="","",SUM((G17-G15)/(I17)))</f>
        <v/>
      </c>
    </row>
    <row r="18" spans="1:10" x14ac:dyDescent="0.25">
      <c r="A18" s="4" t="s">
        <v>3</v>
      </c>
      <c r="B18" s="26"/>
      <c r="C18" s="189" t="s">
        <v>257</v>
      </c>
      <c r="D18" s="61"/>
      <c r="E18" s="70" t="str">
        <f>IF(B18="","",SUM((B18-B16)/(D18)))</f>
        <v/>
      </c>
      <c r="F18" s="6" t="s">
        <v>42</v>
      </c>
      <c r="G18" s="1"/>
      <c r="H18" s="1"/>
      <c r="I18" s="62"/>
      <c r="J18" s="51" t="s">
        <v>67</v>
      </c>
    </row>
    <row r="19" spans="1:10" x14ac:dyDescent="0.25">
      <c r="A19" s="6" t="s">
        <v>33</v>
      </c>
      <c r="B19" s="1"/>
      <c r="C19" s="1"/>
      <c r="D19" s="62"/>
      <c r="E19" s="69" t="s">
        <v>13</v>
      </c>
      <c r="F19" s="5" t="s">
        <v>4</v>
      </c>
      <c r="G19" s="26"/>
      <c r="H19" s="189" t="s">
        <v>257</v>
      </c>
      <c r="I19" s="61"/>
      <c r="J19" s="53" t="str">
        <f>IF(G19="","",SUM((G19-G17)/(I19)))</f>
        <v/>
      </c>
    </row>
    <row r="20" spans="1:10" x14ac:dyDescent="0.25">
      <c r="A20" s="4" t="s">
        <v>1</v>
      </c>
      <c r="B20" s="26"/>
      <c r="C20" s="189" t="s">
        <v>257</v>
      </c>
      <c r="D20" s="61"/>
      <c r="E20" s="70" t="str">
        <f>IF(B20="","",SUM((B20-B18)/(D20)))</f>
        <v/>
      </c>
      <c r="F20" s="6" t="s">
        <v>43</v>
      </c>
      <c r="G20" s="1"/>
      <c r="H20" s="1"/>
      <c r="I20" s="62"/>
      <c r="J20" s="51" t="s">
        <v>68</v>
      </c>
    </row>
    <row r="21" spans="1:10" x14ac:dyDescent="0.25">
      <c r="A21" s="6" t="s">
        <v>32</v>
      </c>
      <c r="B21" s="1"/>
      <c r="C21" s="1"/>
      <c r="D21" s="62"/>
      <c r="E21" s="69" t="s">
        <v>14</v>
      </c>
      <c r="F21" s="5" t="s">
        <v>4</v>
      </c>
      <c r="G21" s="26"/>
      <c r="H21" s="189" t="s">
        <v>257</v>
      </c>
      <c r="I21" s="61"/>
      <c r="J21" s="53" t="str">
        <f>IF(G21="","",SUM((G21-G19)/(I21)))</f>
        <v/>
      </c>
    </row>
    <row r="22" spans="1:10" x14ac:dyDescent="0.25">
      <c r="A22" s="4" t="s">
        <v>1</v>
      </c>
      <c r="B22" s="26"/>
      <c r="C22" s="189" t="s">
        <v>257</v>
      </c>
      <c r="D22" s="61"/>
      <c r="E22" s="70" t="str">
        <f>IF(B22="","",SUM((B22-B20)/(D22)))</f>
        <v/>
      </c>
      <c r="F22" s="6" t="s">
        <v>44</v>
      </c>
      <c r="G22" s="1"/>
      <c r="H22" s="1"/>
      <c r="I22" s="62"/>
      <c r="J22" s="51" t="s">
        <v>69</v>
      </c>
    </row>
    <row r="23" spans="1:10" x14ac:dyDescent="0.25">
      <c r="A23" s="6" t="s">
        <v>31</v>
      </c>
      <c r="B23" s="1"/>
      <c r="C23" s="1"/>
      <c r="D23" s="62"/>
      <c r="E23" s="69" t="s">
        <v>15</v>
      </c>
      <c r="F23" s="5" t="s">
        <v>4</v>
      </c>
      <c r="G23" s="26"/>
      <c r="H23" s="189" t="s">
        <v>257</v>
      </c>
      <c r="I23" s="61"/>
      <c r="J23" s="53" t="str">
        <f>IF(G23="","",SUM((G23-G21)/(I23)))</f>
        <v/>
      </c>
    </row>
    <row r="24" spans="1:10" x14ac:dyDescent="0.25">
      <c r="A24" s="4" t="s">
        <v>1</v>
      </c>
      <c r="B24" s="26"/>
      <c r="C24" s="189" t="s">
        <v>257</v>
      </c>
      <c r="D24" s="61"/>
      <c r="E24" s="70" t="str">
        <f>IF(B24="","",SUM((B24-B22)/(D24)))</f>
        <v/>
      </c>
      <c r="F24" s="6" t="s">
        <v>45</v>
      </c>
      <c r="G24" s="1"/>
      <c r="H24" s="1"/>
      <c r="I24" s="62"/>
      <c r="J24" s="51" t="s">
        <v>70</v>
      </c>
    </row>
    <row r="25" spans="1:10" x14ac:dyDescent="0.25">
      <c r="A25" s="6" t="s">
        <v>30</v>
      </c>
      <c r="B25" s="1"/>
      <c r="C25" s="1"/>
      <c r="D25" s="62"/>
      <c r="E25" s="69" t="s">
        <v>16</v>
      </c>
      <c r="F25" s="5" t="s">
        <v>4</v>
      </c>
      <c r="G25" s="26"/>
      <c r="H25" s="189" t="s">
        <v>257</v>
      </c>
      <c r="I25" s="61"/>
      <c r="J25" s="53" t="str">
        <f>IF(G25="","",SUM((G25-G23)/(I25)))</f>
        <v/>
      </c>
    </row>
    <row r="26" spans="1:10" x14ac:dyDescent="0.25">
      <c r="A26" s="4" t="s">
        <v>1</v>
      </c>
      <c r="B26" s="26"/>
      <c r="C26" s="189" t="s">
        <v>257</v>
      </c>
      <c r="D26" s="61"/>
      <c r="E26" s="70" t="str">
        <f>IF(B26="","",SUM((B26-B24)/(D26)))</f>
        <v/>
      </c>
      <c r="F26" s="6" t="s">
        <v>46</v>
      </c>
      <c r="G26" s="1"/>
      <c r="H26" s="1"/>
      <c r="I26" s="62"/>
      <c r="J26" s="51" t="s">
        <v>71</v>
      </c>
    </row>
    <row r="27" spans="1:10" x14ac:dyDescent="0.25">
      <c r="A27" s="6" t="s">
        <v>29</v>
      </c>
      <c r="B27" s="1"/>
      <c r="C27" s="1"/>
      <c r="D27" s="62"/>
      <c r="E27" s="69" t="s">
        <v>17</v>
      </c>
      <c r="F27" s="5" t="s">
        <v>4</v>
      </c>
      <c r="G27" s="26"/>
      <c r="H27" s="189" t="s">
        <v>257</v>
      </c>
      <c r="I27" s="61"/>
      <c r="J27" s="53" t="str">
        <f>IF(G27="","",SUM((G27-G25)/(I27)))</f>
        <v/>
      </c>
    </row>
    <row r="28" spans="1:10" x14ac:dyDescent="0.25">
      <c r="A28" s="4" t="s">
        <v>1</v>
      </c>
      <c r="B28" s="26"/>
      <c r="C28" s="189" t="s">
        <v>257</v>
      </c>
      <c r="D28" s="61"/>
      <c r="E28" s="70" t="str">
        <f>IF(B28="","",SUM((B28-B26)/(D28)))</f>
        <v/>
      </c>
      <c r="F28" s="4" t="s">
        <v>47</v>
      </c>
      <c r="G28" s="2"/>
      <c r="H28" s="2"/>
      <c r="I28" s="60"/>
      <c r="J28" s="51" t="s">
        <v>72</v>
      </c>
    </row>
    <row r="29" spans="1:10" x14ac:dyDescent="0.25">
      <c r="A29" s="6" t="s">
        <v>28</v>
      </c>
      <c r="B29" s="1"/>
      <c r="C29" s="1"/>
      <c r="D29" s="62"/>
      <c r="E29" s="69" t="s">
        <v>18</v>
      </c>
      <c r="F29" s="4" t="s">
        <v>4</v>
      </c>
      <c r="G29" s="34"/>
      <c r="H29" s="189" t="s">
        <v>257</v>
      </c>
      <c r="I29" s="63"/>
      <c r="J29" s="53" t="str">
        <f>IF(G29="","",SUM((G29-G27)/(I29)))</f>
        <v/>
      </c>
    </row>
    <row r="30" spans="1:10" x14ac:dyDescent="0.25">
      <c r="A30" s="5" t="s">
        <v>1</v>
      </c>
      <c r="B30" s="26"/>
      <c r="C30" s="189" t="s">
        <v>257</v>
      </c>
      <c r="D30" s="61"/>
      <c r="E30" s="70" t="str">
        <f>IF(B30="","",SUM((B30-B28)/(D30)))</f>
        <v/>
      </c>
      <c r="F30" s="6" t="s">
        <v>48</v>
      </c>
      <c r="G30" s="1"/>
      <c r="H30" s="1"/>
      <c r="I30" s="62"/>
      <c r="J30" s="51" t="s">
        <v>73</v>
      </c>
    </row>
    <row r="31" spans="1:10" x14ac:dyDescent="0.25">
      <c r="A31" s="36" t="s">
        <v>26</v>
      </c>
      <c r="B31" s="28"/>
      <c r="C31" s="29"/>
      <c r="D31" s="74"/>
      <c r="E31" s="71" t="s">
        <v>27</v>
      </c>
      <c r="F31" s="5" t="s">
        <v>4</v>
      </c>
      <c r="G31" s="26"/>
      <c r="H31" s="189" t="s">
        <v>257</v>
      </c>
      <c r="I31" s="61"/>
      <c r="J31" s="53" t="str">
        <f>IF(G31="","",SUM((G31-G29)/(I31)))</f>
        <v/>
      </c>
    </row>
    <row r="32" spans="1:10" x14ac:dyDescent="0.25">
      <c r="A32" s="6" t="s">
        <v>53</v>
      </c>
      <c r="B32" s="1"/>
      <c r="C32" s="1"/>
      <c r="D32" s="62"/>
      <c r="E32" s="69" t="s">
        <v>58</v>
      </c>
      <c r="F32" s="6" t="s">
        <v>49</v>
      </c>
      <c r="G32" s="1"/>
      <c r="H32" s="1"/>
      <c r="I32" s="62"/>
      <c r="J32" s="51" t="s">
        <v>74</v>
      </c>
    </row>
    <row r="33" spans="1:10" ht="18" customHeight="1" x14ac:dyDescent="0.25">
      <c r="A33" s="4" t="s">
        <v>1</v>
      </c>
      <c r="B33" s="26"/>
      <c r="C33" s="189" t="s">
        <v>257</v>
      </c>
      <c r="D33" s="61"/>
      <c r="E33" s="70" t="str">
        <f>IF(B33="","",SUM((B33-B30)/(D33)))</f>
        <v/>
      </c>
      <c r="F33" s="5" t="s">
        <v>4</v>
      </c>
      <c r="G33" s="26"/>
      <c r="H33" s="189" t="s">
        <v>257</v>
      </c>
      <c r="I33" s="61"/>
      <c r="J33" s="53" t="str">
        <f>IF(G33="","",SUM((G33-G31)/(I33)))</f>
        <v/>
      </c>
    </row>
    <row r="34" spans="1:10" x14ac:dyDescent="0.25">
      <c r="A34" s="6" t="s">
        <v>57</v>
      </c>
      <c r="B34" s="1"/>
      <c r="C34" s="1"/>
      <c r="D34" s="62"/>
      <c r="E34" s="72" t="s">
        <v>59</v>
      </c>
      <c r="F34" s="6" t="s">
        <v>50</v>
      </c>
      <c r="G34" s="1"/>
      <c r="H34" s="1"/>
      <c r="I34" s="62"/>
      <c r="J34" s="51" t="s">
        <v>75</v>
      </c>
    </row>
    <row r="35" spans="1:10" x14ac:dyDescent="0.25">
      <c r="A35" s="4" t="s">
        <v>1</v>
      </c>
      <c r="B35" s="26"/>
      <c r="C35" s="189" t="s">
        <v>257</v>
      </c>
      <c r="D35" s="61"/>
      <c r="E35" s="70" t="str">
        <f>IF(B35="","",SUM((B35-B33)/(D35)))</f>
        <v/>
      </c>
      <c r="F35" s="5" t="s">
        <v>4</v>
      </c>
      <c r="G35" s="26"/>
      <c r="H35" s="189" t="s">
        <v>257</v>
      </c>
      <c r="I35" s="61"/>
      <c r="J35" s="53" t="str">
        <f>IF(G35="","",SUM((G35-G33)/(I35)))</f>
        <v/>
      </c>
    </row>
    <row r="36" spans="1:10" x14ac:dyDescent="0.25">
      <c r="A36" s="6" t="s">
        <v>56</v>
      </c>
      <c r="B36" s="1"/>
      <c r="C36" s="1"/>
      <c r="D36" s="62"/>
      <c r="E36" s="72" t="s">
        <v>60</v>
      </c>
      <c r="F36" s="6" t="s">
        <v>51</v>
      </c>
      <c r="G36" s="1"/>
      <c r="H36" s="1"/>
      <c r="I36" s="62"/>
      <c r="J36" s="51" t="s">
        <v>76</v>
      </c>
    </row>
    <row r="37" spans="1:10" x14ac:dyDescent="0.25">
      <c r="A37" s="4" t="s">
        <v>1</v>
      </c>
      <c r="B37" s="26"/>
      <c r="C37" s="189" t="s">
        <v>257</v>
      </c>
      <c r="D37" s="61"/>
      <c r="E37" s="70" t="str">
        <f>IF(B37="","",SUM((B37-B35)/(D37)))</f>
        <v/>
      </c>
      <c r="F37" s="5" t="s">
        <v>4</v>
      </c>
      <c r="G37" s="26"/>
      <c r="H37" s="189" t="s">
        <v>257</v>
      </c>
      <c r="I37" s="61"/>
      <c r="J37" s="53" t="str">
        <f>IF(G37="","",SUM((G37-G35)/(I37)))</f>
        <v/>
      </c>
    </row>
    <row r="38" spans="1:10" x14ac:dyDescent="0.25">
      <c r="A38" s="6" t="s">
        <v>55</v>
      </c>
      <c r="B38" s="1"/>
      <c r="C38" s="1"/>
      <c r="D38" s="62"/>
      <c r="E38" s="72" t="s">
        <v>61</v>
      </c>
      <c r="F38" s="4" t="s">
        <v>52</v>
      </c>
      <c r="G38" s="2"/>
      <c r="H38" s="2"/>
      <c r="I38" s="60"/>
      <c r="J38" s="51" t="s">
        <v>77</v>
      </c>
    </row>
    <row r="39" spans="1:10" x14ac:dyDescent="0.25">
      <c r="A39" s="4" t="s">
        <v>1</v>
      </c>
      <c r="B39" s="26"/>
      <c r="C39" s="189" t="s">
        <v>257</v>
      </c>
      <c r="D39" s="61"/>
      <c r="E39" s="70" t="str">
        <f>IF(B39="","",SUM((B39-B37)/(D39)))</f>
        <v/>
      </c>
      <c r="F39" s="4" t="s">
        <v>4</v>
      </c>
      <c r="G39" s="34"/>
      <c r="H39" s="189" t="s">
        <v>257</v>
      </c>
      <c r="I39" s="63"/>
      <c r="J39" s="53" t="str">
        <f>IF(G39="","",SUM((G39-G37)/(I39)))</f>
        <v/>
      </c>
    </row>
    <row r="40" spans="1:10" x14ac:dyDescent="0.25">
      <c r="A40" s="6" t="s">
        <v>54</v>
      </c>
      <c r="B40" s="1"/>
      <c r="C40" s="1"/>
      <c r="D40" s="62"/>
      <c r="E40" s="72" t="s">
        <v>62</v>
      </c>
      <c r="F40" s="6" t="s">
        <v>218</v>
      </c>
      <c r="G40" s="1"/>
      <c r="H40" s="1"/>
      <c r="I40" s="62"/>
      <c r="J40" s="51" t="s">
        <v>81</v>
      </c>
    </row>
    <row r="41" spans="1:10" ht="15.75" thickBot="1" x14ac:dyDescent="0.3">
      <c r="A41" s="4" t="s">
        <v>1</v>
      </c>
      <c r="B41" s="34"/>
      <c r="C41" s="189" t="s">
        <v>257</v>
      </c>
      <c r="D41" s="63"/>
      <c r="E41" s="70" t="str">
        <f>IF(B41="","",SUM((B41-B39)/(D41)))</f>
        <v/>
      </c>
      <c r="F41" s="4" t="s">
        <v>4</v>
      </c>
      <c r="G41" s="34"/>
      <c r="H41" s="189" t="s">
        <v>257</v>
      </c>
      <c r="I41" s="63"/>
      <c r="J41" s="53" t="str">
        <f>IF(G41="","",SUM((G41-G39)/(I41)))</f>
        <v/>
      </c>
    </row>
    <row r="42" spans="1:10" ht="18" customHeight="1" x14ac:dyDescent="0.25">
      <c r="A42" s="124" t="s">
        <v>149</v>
      </c>
      <c r="B42" s="125"/>
      <c r="C42" s="125"/>
      <c r="D42" s="125"/>
      <c r="E42" s="126"/>
      <c r="F42" s="160" t="s">
        <v>397</v>
      </c>
      <c r="G42" s="161"/>
      <c r="H42" s="102"/>
      <c r="I42" s="172"/>
      <c r="J42" s="168" t="str">
        <f>IF(ISERROR(AVERAGE(E35:E41,J11:J41)),"n/a",AVERAGE(E35:E41,J11:J41))</f>
        <v>n/a</v>
      </c>
    </row>
    <row r="43" spans="1:10" ht="18" customHeight="1" x14ac:dyDescent="0.25">
      <c r="A43" s="157"/>
      <c r="B43" s="158"/>
      <c r="C43" s="158"/>
      <c r="D43" s="158"/>
      <c r="E43" s="159"/>
      <c r="F43" s="162"/>
      <c r="G43" s="115"/>
      <c r="H43" s="85"/>
      <c r="I43" s="116"/>
      <c r="J43" s="163"/>
    </row>
    <row r="44" spans="1:10" ht="15.75" x14ac:dyDescent="0.25">
      <c r="A44" s="157"/>
      <c r="B44" s="158"/>
      <c r="C44" s="158"/>
      <c r="D44" s="158"/>
      <c r="E44" s="159"/>
      <c r="F44" s="162"/>
      <c r="G44" s="115"/>
      <c r="H44" s="85"/>
      <c r="I44" s="116"/>
      <c r="J44" s="163"/>
    </row>
    <row r="45" spans="1:10" ht="15.75" x14ac:dyDescent="0.25">
      <c r="A45" s="157"/>
      <c r="B45" s="158"/>
      <c r="C45" s="158"/>
      <c r="D45" s="158"/>
      <c r="E45" s="159"/>
      <c r="F45" s="162"/>
      <c r="G45" s="115"/>
      <c r="H45" s="85"/>
      <c r="I45" s="116"/>
      <c r="J45" s="163"/>
    </row>
    <row r="46" spans="1:10" x14ac:dyDescent="0.25">
      <c r="A46" s="37"/>
      <c r="B46" s="38" t="s">
        <v>78</v>
      </c>
      <c r="C46" s="38"/>
      <c r="D46" s="38"/>
      <c r="E46" s="91"/>
      <c r="F46" s="164"/>
      <c r="G46" s="115"/>
      <c r="H46" s="85"/>
      <c r="I46" s="116"/>
      <c r="J46" s="163"/>
    </row>
    <row r="47" spans="1:10" x14ac:dyDescent="0.25">
      <c r="A47" s="37"/>
      <c r="B47" s="119" t="s">
        <v>150</v>
      </c>
      <c r="C47" s="119"/>
      <c r="D47" s="119"/>
      <c r="E47" s="91"/>
      <c r="F47" s="165" t="s">
        <v>402</v>
      </c>
      <c r="G47" s="120"/>
      <c r="H47" s="121"/>
      <c r="I47" s="122"/>
      <c r="J47" s="169" t="s">
        <v>23</v>
      </c>
    </row>
    <row r="48" spans="1:10" ht="16.5" thickBot="1" x14ac:dyDescent="0.3">
      <c r="A48" s="127"/>
      <c r="B48" s="38"/>
      <c r="C48" s="39"/>
      <c r="D48" s="39"/>
      <c r="E48" s="128"/>
      <c r="F48" s="166" t="s">
        <v>148</v>
      </c>
      <c r="G48" s="117"/>
      <c r="H48" s="117"/>
      <c r="I48" s="118"/>
      <c r="J48" s="170" t="str">
        <f>IF(ISERROR(AVERAGE(E12:E33)),"n/a",(AVERAGE(E12:E33)))</f>
        <v>n/a</v>
      </c>
    </row>
    <row r="49" spans="1:10" ht="16.5" thickBot="1" x14ac:dyDescent="0.3">
      <c r="A49" s="40"/>
      <c r="B49" s="41"/>
      <c r="C49" s="42"/>
      <c r="D49" s="42"/>
      <c r="E49" s="92"/>
      <c r="F49" s="167" t="s">
        <v>151</v>
      </c>
      <c r="G49" s="97"/>
      <c r="H49" s="97"/>
      <c r="I49" s="98"/>
      <c r="J49" s="171" t="str">
        <f>IF(ISERROR(AVERAGE(E35:E41,J11:J41)),"n/a",AVERAGE(E35:E41,J11:J41))</f>
        <v>n/a</v>
      </c>
    </row>
    <row r="50" spans="1:10" x14ac:dyDescent="0.25">
      <c r="F50" s="79"/>
      <c r="G50" s="79"/>
      <c r="H50" s="80"/>
      <c r="I50" s="80"/>
      <c r="J50" s="81"/>
    </row>
    <row r="51" spans="1:10" ht="18.75" x14ac:dyDescent="0.3">
      <c r="D51" s="82"/>
      <c r="E51" s="77"/>
      <c r="F51" s="2"/>
      <c r="G51" s="84" t="str">
        <f>IF(ISBLANK(G41),J41,"")</f>
        <v/>
      </c>
      <c r="H51" s="2"/>
      <c r="I51" s="2"/>
      <c r="J51" s="188" t="s">
        <v>252</v>
      </c>
    </row>
  </sheetData>
  <sheetProtection algorithmName="SHA-512" hashValue="lfMF/vuLhoJ29Zg2qi3HZUtN1H/E9XtXQNGCeEB8wKyqlRy3ywq90ZuQJxg+bPk9yYkEXOPFGeUa682CLXg0xw==" saltValue="IvgdADHjmfjCSseB/Uwi9g==" spinCount="100000" sheet="1" objects="1" scenarios="1" selectLockedCells="1"/>
  <pageMargins left="1.1343749999999999" right="0.7" top="0.75" bottom="0.75" header="0.3" footer="0.3"/>
  <pageSetup scale="65" orientation="landscape" verticalDpi="200" r:id="rId1"/>
  <headerFooter differentOddEven="1">
    <oddFooter xml:space="preserve">&amp;C&amp;"-,Bold"&amp;18                                                                                                                                                      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N50"/>
  <sheetViews>
    <sheetView view="pageLayout" zoomScaleNormal="100" workbookViewId="0">
      <selection activeCell="D7" sqref="D7"/>
    </sheetView>
  </sheetViews>
  <sheetFormatPr defaultRowHeight="15" x14ac:dyDescent="0.25"/>
  <cols>
    <col min="1" max="1" width="11.140625" customWidth="1"/>
    <col min="2" max="2" width="15.140625" customWidth="1"/>
    <col min="3" max="3" width="10.5703125" customWidth="1"/>
    <col min="4" max="4" width="17.42578125" customWidth="1"/>
    <col min="5" max="5" width="19.5703125" customWidth="1"/>
    <col min="6" max="6" width="14.140625" customWidth="1"/>
    <col min="7" max="7" width="17.140625" customWidth="1"/>
    <col min="8" max="8" width="10.7109375" customWidth="1"/>
    <col min="9" max="9" width="15.28515625" customWidth="1"/>
    <col min="10" max="10" width="28.7109375" customWidth="1"/>
  </cols>
  <sheetData>
    <row r="1" spans="1:12" ht="29.25" thickBot="1" x14ac:dyDescent="0.5">
      <c r="A1" s="281"/>
      <c r="B1" s="356"/>
      <c r="C1" s="342"/>
      <c r="D1" s="342"/>
      <c r="E1" s="393"/>
      <c r="F1" s="376" t="str">
        <f>'TFL-1A'!F1</f>
        <v>XYZ Company Xp3 Trial Vehicle MPG Summary</v>
      </c>
      <c r="G1" s="390"/>
      <c r="H1" s="390"/>
      <c r="I1" s="390"/>
      <c r="J1" s="395"/>
    </row>
    <row r="2" spans="1:12" ht="15.75" thickBot="1" x14ac:dyDescent="0.3">
      <c r="A2" s="4"/>
      <c r="B2" s="354"/>
      <c r="C2" s="332"/>
      <c r="D2" s="332"/>
      <c r="E2" s="335"/>
      <c r="F2" s="398" t="str">
        <f>'TFL-3A'!F2</f>
        <v>Driver Name/ID:</v>
      </c>
      <c r="G2" s="390"/>
      <c r="H2" s="390"/>
      <c r="I2" s="390"/>
      <c r="J2" s="397"/>
    </row>
    <row r="3" spans="1:12" ht="15.75" thickBot="1" x14ac:dyDescent="0.3">
      <c r="A3" s="4"/>
      <c r="B3" s="354"/>
      <c r="C3" s="330"/>
      <c r="D3" s="330"/>
      <c r="E3" s="335" t="s">
        <v>457</v>
      </c>
      <c r="F3" s="398" t="str">
        <f>'TFL-3A'!F3</f>
        <v xml:space="preserve">Vehicle ID/Number: </v>
      </c>
      <c r="G3" s="390"/>
      <c r="H3" s="390"/>
      <c r="I3" s="390"/>
      <c r="J3" s="397"/>
    </row>
    <row r="4" spans="1:12" ht="15.75" thickBot="1" x14ac:dyDescent="0.3">
      <c r="A4" s="4"/>
      <c r="B4" s="355"/>
      <c r="C4" s="334"/>
      <c r="D4" s="334"/>
      <c r="E4" s="347"/>
      <c r="F4" s="398" t="str">
        <f>'TFL-1A'!F4</f>
        <v>Consultant Name:</v>
      </c>
      <c r="G4" s="381"/>
      <c r="H4" s="390"/>
      <c r="I4" s="390"/>
      <c r="J4" s="389"/>
    </row>
    <row r="5" spans="1:12" ht="15.75" thickBot="1" x14ac:dyDescent="0.3">
      <c r="A5" s="4"/>
      <c r="B5" s="354"/>
      <c r="C5" s="330"/>
      <c r="D5" s="330"/>
      <c r="E5" s="335"/>
      <c r="F5" s="398" t="str">
        <f>'TFL-1A'!F5</f>
        <v xml:space="preserve">Contact Number: </v>
      </c>
      <c r="G5" s="390"/>
      <c r="H5" s="390"/>
      <c r="I5" s="390"/>
      <c r="J5" s="389"/>
    </row>
    <row r="6" spans="1:12" ht="15.75" thickBot="1" x14ac:dyDescent="0.3">
      <c r="A6" s="365"/>
      <c r="B6" s="402"/>
      <c r="C6" s="362"/>
      <c r="D6" s="362"/>
      <c r="E6" s="367"/>
      <c r="F6" s="396" t="str">
        <f>'TFL-1A'!F6</f>
        <v xml:space="preserve">Date: </v>
      </c>
      <c r="G6" s="349"/>
      <c r="H6" s="362"/>
      <c r="I6" s="362"/>
      <c r="J6" s="363"/>
    </row>
    <row r="7" spans="1:12" ht="15.75" thickBot="1" x14ac:dyDescent="0.3">
      <c r="A7" s="336"/>
      <c r="B7" s="303"/>
      <c r="C7" s="304" t="s">
        <v>22</v>
      </c>
      <c r="D7" s="304"/>
      <c r="E7" s="353"/>
      <c r="F7" s="303"/>
      <c r="G7" s="303"/>
      <c r="H7" s="304"/>
      <c r="I7" s="304"/>
      <c r="J7" s="305"/>
    </row>
    <row r="8" spans="1:12" ht="15.75" thickBot="1" x14ac:dyDescent="0.3">
      <c r="A8" s="311" t="s">
        <v>417</v>
      </c>
      <c r="B8" s="312"/>
      <c r="C8" s="313"/>
      <c r="D8" s="314"/>
      <c r="E8" s="315" t="s">
        <v>100</v>
      </c>
      <c r="F8" s="316" t="s">
        <v>418</v>
      </c>
      <c r="G8" s="316"/>
      <c r="H8" s="317"/>
      <c r="I8" s="318"/>
      <c r="J8" s="306" t="s">
        <v>10</v>
      </c>
    </row>
    <row r="9" spans="1:12" x14ac:dyDescent="0.25">
      <c r="A9" s="4" t="s">
        <v>84</v>
      </c>
      <c r="B9" s="2"/>
      <c r="C9" s="2"/>
      <c r="D9" s="60"/>
      <c r="E9" s="94" t="s">
        <v>102</v>
      </c>
      <c r="F9" s="27" t="s">
        <v>117</v>
      </c>
      <c r="G9" s="27"/>
      <c r="H9" s="2"/>
      <c r="I9" s="60"/>
      <c r="J9" s="51" t="s">
        <v>132</v>
      </c>
    </row>
    <row r="10" spans="1:12" x14ac:dyDescent="0.25">
      <c r="A10" s="4" t="s">
        <v>21</v>
      </c>
      <c r="B10" s="26"/>
      <c r="C10" s="189" t="s">
        <v>257</v>
      </c>
      <c r="D10" s="201"/>
      <c r="E10" s="95" t="str">
        <f>IF(B10="","",ROUND(SUM((B10-'TFL-3A'!G41)/(D10)),2))</f>
        <v/>
      </c>
      <c r="F10" s="3" t="s">
        <v>5</v>
      </c>
      <c r="G10" s="26"/>
      <c r="H10" s="189" t="s">
        <v>257</v>
      </c>
      <c r="I10" s="61"/>
      <c r="J10" s="52" t="str">
        <f>IF(G10="","",ROUND(SUM((G10-B40)/(I10)),2))</f>
        <v/>
      </c>
      <c r="K10" s="129"/>
      <c r="L10" s="82"/>
    </row>
    <row r="11" spans="1:12" x14ac:dyDescent="0.25">
      <c r="A11" s="6" t="s">
        <v>85</v>
      </c>
      <c r="B11" s="1"/>
      <c r="C11" s="2"/>
      <c r="D11" s="62"/>
      <c r="E11" s="94" t="s">
        <v>101</v>
      </c>
      <c r="F11" s="1" t="s">
        <v>118</v>
      </c>
      <c r="G11" s="1"/>
      <c r="H11" s="2"/>
      <c r="I11" s="62"/>
      <c r="J11" s="51" t="s">
        <v>133</v>
      </c>
    </row>
    <row r="12" spans="1:12" x14ac:dyDescent="0.25">
      <c r="A12" s="4" t="s">
        <v>1</v>
      </c>
      <c r="B12" s="26"/>
      <c r="C12" s="189" t="s">
        <v>257</v>
      </c>
      <c r="D12" s="61"/>
      <c r="E12" s="75" t="str">
        <f>IF(B12="","",ROUND(SUM((B12-B10)/(D12)),2))</f>
        <v/>
      </c>
      <c r="F12" s="3" t="s">
        <v>4</v>
      </c>
      <c r="G12" s="26"/>
      <c r="H12" s="189" t="s">
        <v>257</v>
      </c>
      <c r="I12" s="61"/>
      <c r="J12" s="53" t="str">
        <f>IF(G12="","",ROUND(SUM((G12-G10)/(I12)),2))</f>
        <v/>
      </c>
      <c r="K12" s="129"/>
      <c r="L12" s="82"/>
    </row>
    <row r="13" spans="1:12" x14ac:dyDescent="0.25">
      <c r="A13" s="6" t="s">
        <v>86</v>
      </c>
      <c r="B13" s="1"/>
      <c r="C13" s="1"/>
      <c r="D13" s="62"/>
      <c r="E13" s="94" t="s">
        <v>103</v>
      </c>
      <c r="F13" s="1" t="s">
        <v>119</v>
      </c>
      <c r="G13" s="1"/>
      <c r="H13" s="1"/>
      <c r="I13" s="62"/>
      <c r="J13" s="51" t="s">
        <v>134</v>
      </c>
      <c r="K13" s="129"/>
      <c r="L13" s="82"/>
    </row>
    <row r="14" spans="1:12" x14ac:dyDescent="0.25">
      <c r="A14" s="4" t="s">
        <v>2</v>
      </c>
      <c r="B14" s="26"/>
      <c r="C14" s="189" t="s">
        <v>257</v>
      </c>
      <c r="D14" s="61"/>
      <c r="E14" s="75" t="str">
        <f>IF(B14="","",ROUND(SUM((B14-B12)/(D14)),2))</f>
        <v/>
      </c>
      <c r="F14" s="3" t="s">
        <v>4</v>
      </c>
      <c r="G14" s="26"/>
      <c r="H14" s="189" t="s">
        <v>257</v>
      </c>
      <c r="I14" s="61"/>
      <c r="J14" s="53" t="str">
        <f>IF(G14="","",ROUND(SUM((G14-G12)/(I14)),2))</f>
        <v/>
      </c>
      <c r="K14" s="129"/>
      <c r="L14" s="82"/>
    </row>
    <row r="15" spans="1:12" x14ac:dyDescent="0.25">
      <c r="A15" s="6" t="s">
        <v>87</v>
      </c>
      <c r="B15" s="1"/>
      <c r="C15" s="1"/>
      <c r="D15" s="62"/>
      <c r="E15" s="94" t="s">
        <v>104</v>
      </c>
      <c r="F15" s="1" t="s">
        <v>120</v>
      </c>
      <c r="G15" s="1"/>
      <c r="H15" s="1"/>
      <c r="I15" s="62"/>
      <c r="J15" s="51" t="s">
        <v>135</v>
      </c>
      <c r="K15" s="129"/>
      <c r="L15" s="82"/>
    </row>
    <row r="16" spans="1:12" x14ac:dyDescent="0.25">
      <c r="A16" s="4" t="s">
        <v>1</v>
      </c>
      <c r="B16" s="26"/>
      <c r="C16" s="189" t="s">
        <v>257</v>
      </c>
      <c r="D16" s="61"/>
      <c r="E16" s="75" t="str">
        <f>IF(B16="","",ROUND(SUM((B16-B14)/(D16)),2))</f>
        <v/>
      </c>
      <c r="F16" s="3" t="s">
        <v>4</v>
      </c>
      <c r="G16" s="26"/>
      <c r="H16" s="189" t="s">
        <v>257</v>
      </c>
      <c r="I16" s="61"/>
      <c r="J16" s="53" t="str">
        <f>IF(G16="","",ROUND(SUM((G16-G14)/(I16)),2))</f>
        <v/>
      </c>
      <c r="K16" s="129"/>
      <c r="L16" s="82"/>
    </row>
    <row r="17" spans="1:14" x14ac:dyDescent="0.25">
      <c r="A17" s="6" t="s">
        <v>88</v>
      </c>
      <c r="B17" s="1"/>
      <c r="C17" s="1"/>
      <c r="D17" s="62"/>
      <c r="E17" s="94" t="s">
        <v>105</v>
      </c>
      <c r="F17" s="1" t="s">
        <v>121</v>
      </c>
      <c r="G17" s="1"/>
      <c r="H17" s="1"/>
      <c r="I17" s="62"/>
      <c r="J17" s="51" t="s">
        <v>136</v>
      </c>
      <c r="K17" s="129"/>
      <c r="L17" s="82"/>
    </row>
    <row r="18" spans="1:14" x14ac:dyDescent="0.25">
      <c r="A18" s="4" t="s">
        <v>3</v>
      </c>
      <c r="B18" s="26"/>
      <c r="C18" s="189" t="s">
        <v>257</v>
      </c>
      <c r="D18" s="61"/>
      <c r="E18" s="75" t="str">
        <f>IF(B18="","",ROUND(SUM((B18-B16)/(D18)),2))</f>
        <v/>
      </c>
      <c r="F18" s="3" t="s">
        <v>4</v>
      </c>
      <c r="G18" s="26"/>
      <c r="H18" s="189" t="s">
        <v>257</v>
      </c>
      <c r="I18" s="61"/>
      <c r="J18" s="53" t="str">
        <f>IF(G18="","",ROUND(SUM((G18-G16)/(I18)),2))</f>
        <v/>
      </c>
      <c r="K18" s="129"/>
      <c r="L18" s="82"/>
    </row>
    <row r="19" spans="1:14" x14ac:dyDescent="0.25">
      <c r="A19" s="6" t="s">
        <v>89</v>
      </c>
      <c r="B19" s="1"/>
      <c r="C19" s="1"/>
      <c r="D19" s="62"/>
      <c r="E19" s="94" t="s">
        <v>106</v>
      </c>
      <c r="F19" s="1" t="s">
        <v>122</v>
      </c>
      <c r="G19" s="1"/>
      <c r="H19" s="1"/>
      <c r="I19" s="62"/>
      <c r="J19" s="51" t="s">
        <v>137</v>
      </c>
      <c r="K19" s="129"/>
      <c r="L19" s="82"/>
    </row>
    <row r="20" spans="1:14" x14ac:dyDescent="0.25">
      <c r="A20" s="4" t="s">
        <v>1</v>
      </c>
      <c r="B20" s="26"/>
      <c r="C20" s="189" t="s">
        <v>257</v>
      </c>
      <c r="D20" s="61"/>
      <c r="E20" s="75" t="str">
        <f>IF(B20="","",ROUND(SUM((B20-B18)/(D20)),2))</f>
        <v/>
      </c>
      <c r="F20" s="3" t="s">
        <v>4</v>
      </c>
      <c r="G20" s="26"/>
      <c r="H20" s="189" t="s">
        <v>257</v>
      </c>
      <c r="I20" s="61"/>
      <c r="J20" s="53" t="str">
        <f>IF(G20="","",ROUND(SUM((G20-G18)/(I20)),2))</f>
        <v/>
      </c>
      <c r="K20" s="129"/>
      <c r="L20" s="82"/>
    </row>
    <row r="21" spans="1:14" x14ac:dyDescent="0.25">
      <c r="A21" s="6" t="s">
        <v>90</v>
      </c>
      <c r="B21" s="1"/>
      <c r="C21" s="1"/>
      <c r="D21" s="62"/>
      <c r="E21" s="94" t="s">
        <v>107</v>
      </c>
      <c r="F21" s="1" t="s">
        <v>123</v>
      </c>
      <c r="G21" s="1"/>
      <c r="H21" s="1"/>
      <c r="I21" s="62"/>
      <c r="J21" s="51" t="s">
        <v>138</v>
      </c>
      <c r="K21" s="129"/>
      <c r="L21" s="82"/>
    </row>
    <row r="22" spans="1:14" x14ac:dyDescent="0.25">
      <c r="A22" s="4" t="s">
        <v>1</v>
      </c>
      <c r="B22" s="26"/>
      <c r="C22" s="189" t="s">
        <v>257</v>
      </c>
      <c r="D22" s="61"/>
      <c r="E22" s="75" t="str">
        <f>IF(B22="","",ROUND(SUM((B22-B20)/(D22)),2))</f>
        <v/>
      </c>
      <c r="F22" s="3" t="s">
        <v>4</v>
      </c>
      <c r="G22" s="26"/>
      <c r="H22" s="189" t="s">
        <v>257</v>
      </c>
      <c r="I22" s="61"/>
      <c r="J22" s="53" t="str">
        <f>IF(G22="","",ROUND(SUM((G22-G20)/(I22)),2))</f>
        <v/>
      </c>
      <c r="K22" s="129"/>
      <c r="L22" s="82"/>
    </row>
    <row r="23" spans="1:14" x14ac:dyDescent="0.25">
      <c r="A23" s="6" t="s">
        <v>91</v>
      </c>
      <c r="B23" s="1"/>
      <c r="C23" s="1"/>
      <c r="D23" s="62"/>
      <c r="E23" s="94" t="s">
        <v>108</v>
      </c>
      <c r="F23" s="1" t="s">
        <v>124</v>
      </c>
      <c r="G23" s="1"/>
      <c r="H23" s="1"/>
      <c r="I23" s="62"/>
      <c r="J23" s="51" t="s">
        <v>139</v>
      </c>
      <c r="K23" s="129"/>
      <c r="L23" s="82"/>
    </row>
    <row r="24" spans="1:14" x14ac:dyDescent="0.25">
      <c r="A24" s="4" t="s">
        <v>1</v>
      </c>
      <c r="B24" s="26"/>
      <c r="C24" s="189" t="s">
        <v>257</v>
      </c>
      <c r="D24" s="61"/>
      <c r="E24" s="75" t="str">
        <f>IF(B24="","",ROUND(SUM((B24-B22)/(D24)),2))</f>
        <v/>
      </c>
      <c r="F24" s="3" t="s">
        <v>4</v>
      </c>
      <c r="G24" s="26"/>
      <c r="H24" s="189" t="s">
        <v>257</v>
      </c>
      <c r="I24" s="61"/>
      <c r="J24" s="53" t="str">
        <f>IF(G24="","",ROUND(SUM((G24-G22)/(I24)),2))</f>
        <v/>
      </c>
      <c r="K24" s="129"/>
      <c r="L24" s="82"/>
    </row>
    <row r="25" spans="1:14" x14ac:dyDescent="0.25">
      <c r="A25" s="6" t="s">
        <v>92</v>
      </c>
      <c r="B25" s="1"/>
      <c r="C25" s="1"/>
      <c r="D25" s="62"/>
      <c r="E25" s="94" t="s">
        <v>109</v>
      </c>
      <c r="F25" s="1" t="s">
        <v>125</v>
      </c>
      <c r="G25" s="1"/>
      <c r="H25" s="1"/>
      <c r="I25" s="62"/>
      <c r="J25" s="51" t="s">
        <v>140</v>
      </c>
      <c r="K25" s="129"/>
      <c r="L25" s="82"/>
    </row>
    <row r="26" spans="1:14" x14ac:dyDescent="0.25">
      <c r="A26" s="4" t="s">
        <v>1</v>
      </c>
      <c r="B26" s="26"/>
      <c r="C26" s="189" t="s">
        <v>257</v>
      </c>
      <c r="D26" s="61"/>
      <c r="E26" s="75" t="str">
        <f>IF(B26="","",ROUND(SUM((B26-B24)/(D26)),2))</f>
        <v/>
      </c>
      <c r="F26" s="3" t="s">
        <v>4</v>
      </c>
      <c r="G26" s="26"/>
      <c r="H26" s="189" t="s">
        <v>257</v>
      </c>
      <c r="I26" s="61"/>
      <c r="J26" s="53" t="str">
        <f>IF(G26="","",ROUND(SUM((G26-G24)/(I26)),2))</f>
        <v/>
      </c>
      <c r="K26" s="129"/>
      <c r="L26" s="82"/>
      <c r="N26" s="129"/>
    </row>
    <row r="27" spans="1:14" x14ac:dyDescent="0.25">
      <c r="A27" s="6" t="s">
        <v>93</v>
      </c>
      <c r="B27" s="1"/>
      <c r="C27" s="1"/>
      <c r="D27" s="62"/>
      <c r="E27" s="94" t="s">
        <v>110</v>
      </c>
      <c r="F27" s="2" t="s">
        <v>126</v>
      </c>
      <c r="G27" s="2"/>
      <c r="H27" s="1"/>
      <c r="I27" s="60"/>
      <c r="J27" s="51" t="s">
        <v>141</v>
      </c>
      <c r="K27" s="129"/>
      <c r="L27" s="82"/>
    </row>
    <row r="28" spans="1:14" x14ac:dyDescent="0.25">
      <c r="A28" s="4" t="s">
        <v>1</v>
      </c>
      <c r="B28" s="26"/>
      <c r="C28" s="189" t="s">
        <v>257</v>
      </c>
      <c r="D28" s="61"/>
      <c r="E28" s="75" t="str">
        <f>IF(B28="","",ROUND(SUM((B28-B26)/(D28)),2))</f>
        <v/>
      </c>
      <c r="F28" s="2" t="s">
        <v>4</v>
      </c>
      <c r="G28" s="34"/>
      <c r="H28" s="189" t="s">
        <v>257</v>
      </c>
      <c r="I28" s="63"/>
      <c r="J28" s="53" t="str">
        <f>IF(G28="","",ROUND(SUM((G28-G26)/(I28)),2))</f>
        <v/>
      </c>
      <c r="K28" s="129"/>
      <c r="L28" s="82"/>
    </row>
    <row r="29" spans="1:14" x14ac:dyDescent="0.25">
      <c r="A29" s="6" t="s">
        <v>94</v>
      </c>
      <c r="B29" s="1"/>
      <c r="C29" s="1"/>
      <c r="D29" s="62"/>
      <c r="E29" s="94" t="s">
        <v>111</v>
      </c>
      <c r="F29" s="1" t="s">
        <v>127</v>
      </c>
      <c r="G29" s="1"/>
      <c r="H29" s="1"/>
      <c r="I29" s="62"/>
      <c r="J29" s="51" t="s">
        <v>142</v>
      </c>
      <c r="K29" s="129"/>
      <c r="L29" s="82"/>
    </row>
    <row r="30" spans="1:14" x14ac:dyDescent="0.25">
      <c r="A30" s="5" t="s">
        <v>1</v>
      </c>
      <c r="B30" s="26"/>
      <c r="C30" s="189" t="s">
        <v>257</v>
      </c>
      <c r="D30" s="61"/>
      <c r="E30" s="75" t="str">
        <f>IF(B30="","",ROUND(SUM((B30-B28)/(D30)),2))</f>
        <v/>
      </c>
      <c r="F30" s="3" t="s">
        <v>4</v>
      </c>
      <c r="G30" s="26"/>
      <c r="H30" s="189" t="s">
        <v>257</v>
      </c>
      <c r="I30" s="61"/>
      <c r="J30" s="53" t="str">
        <f>IF(G30="","",ROUND(SUM((G30-G28)/(I30)),2))</f>
        <v/>
      </c>
      <c r="K30" s="129"/>
      <c r="L30" s="82"/>
    </row>
    <row r="31" spans="1:14" x14ac:dyDescent="0.25">
      <c r="A31" s="6" t="s">
        <v>95</v>
      </c>
      <c r="B31" s="1"/>
      <c r="C31" s="1"/>
      <c r="D31" s="62"/>
      <c r="E31" s="94" t="s">
        <v>112</v>
      </c>
      <c r="F31" s="1" t="s">
        <v>128</v>
      </c>
      <c r="G31" s="1"/>
      <c r="H31" s="1"/>
      <c r="I31" s="62"/>
      <c r="J31" s="51" t="s">
        <v>143</v>
      </c>
      <c r="K31" s="129"/>
      <c r="L31" s="82"/>
    </row>
    <row r="32" spans="1:14" x14ac:dyDescent="0.25">
      <c r="A32" s="4" t="s">
        <v>1</v>
      </c>
      <c r="B32" s="26"/>
      <c r="C32" s="189" t="s">
        <v>257</v>
      </c>
      <c r="D32" s="61"/>
      <c r="E32" s="75" t="str">
        <f>IF(B32="","",ROUND(SUM((B32-B30)/(D32)),2))</f>
        <v/>
      </c>
      <c r="F32" s="3" t="s">
        <v>4</v>
      </c>
      <c r="G32" s="26"/>
      <c r="H32" s="189" t="s">
        <v>257</v>
      </c>
      <c r="I32" s="61"/>
      <c r="J32" s="53" t="str">
        <f>IF(G32="","",ROUND(SUM((G32-G30)/(I32)),2))</f>
        <v/>
      </c>
      <c r="K32" s="129"/>
      <c r="L32" s="82"/>
    </row>
    <row r="33" spans="1:11" x14ac:dyDescent="0.25">
      <c r="A33" s="6" t="s">
        <v>96</v>
      </c>
      <c r="B33" s="1"/>
      <c r="C33" s="1"/>
      <c r="D33" s="62"/>
      <c r="E33" s="94" t="s">
        <v>113</v>
      </c>
      <c r="F33" s="1" t="s">
        <v>129</v>
      </c>
      <c r="G33" s="1"/>
      <c r="H33" s="1"/>
      <c r="I33" s="62"/>
      <c r="J33" s="51" t="s">
        <v>144</v>
      </c>
    </row>
    <row r="34" spans="1:11" x14ac:dyDescent="0.25">
      <c r="A34" s="4" t="s">
        <v>1</v>
      </c>
      <c r="B34" s="26"/>
      <c r="C34" s="189" t="s">
        <v>257</v>
      </c>
      <c r="D34" s="61"/>
      <c r="E34" s="75" t="str">
        <f>IF(B34="","",ROUND(SUM((B34-B32)/(D34)),2))</f>
        <v/>
      </c>
      <c r="F34" s="3" t="s">
        <v>4</v>
      </c>
      <c r="G34" s="26"/>
      <c r="H34" s="189" t="s">
        <v>257</v>
      </c>
      <c r="I34" s="61"/>
      <c r="J34" s="53" t="str">
        <f>IF(G34="","",ROUND(SUM((G34-G32)/(I34)),2))</f>
        <v/>
      </c>
    </row>
    <row r="35" spans="1:11" x14ac:dyDescent="0.25">
      <c r="A35" s="6" t="s">
        <v>97</v>
      </c>
      <c r="B35" s="1"/>
      <c r="C35" s="1"/>
      <c r="D35" s="62"/>
      <c r="E35" s="94" t="s">
        <v>114</v>
      </c>
      <c r="F35" s="1" t="s">
        <v>130</v>
      </c>
      <c r="G35" s="1"/>
      <c r="H35" s="1"/>
      <c r="I35" s="62"/>
      <c r="J35" s="51" t="s">
        <v>145</v>
      </c>
    </row>
    <row r="36" spans="1:11" x14ac:dyDescent="0.25">
      <c r="A36" s="4" t="s">
        <v>1</v>
      </c>
      <c r="B36" s="26"/>
      <c r="C36" s="189" t="s">
        <v>257</v>
      </c>
      <c r="D36" s="61"/>
      <c r="E36" s="75" t="str">
        <f>IF(B36="","",ROUND(SUM((B36-B34)/(D36)),2))</f>
        <v/>
      </c>
      <c r="F36" s="3" t="s">
        <v>4</v>
      </c>
      <c r="G36" s="26"/>
      <c r="H36" s="189" t="s">
        <v>257</v>
      </c>
      <c r="I36" s="61"/>
      <c r="J36" s="53" t="str">
        <f>IF(G36="","",ROUND(SUM((G36-G34)/(I36)),2))</f>
        <v/>
      </c>
    </row>
    <row r="37" spans="1:11" x14ac:dyDescent="0.25">
      <c r="A37" s="6" t="s">
        <v>98</v>
      </c>
      <c r="B37" s="1"/>
      <c r="C37" s="1"/>
      <c r="D37" s="62"/>
      <c r="E37" s="94" t="s">
        <v>115</v>
      </c>
      <c r="F37" s="2" t="s">
        <v>131</v>
      </c>
      <c r="G37" s="2"/>
      <c r="H37" s="1"/>
      <c r="I37" s="60"/>
      <c r="J37" s="51" t="s">
        <v>146</v>
      </c>
    </row>
    <row r="38" spans="1:11" x14ac:dyDescent="0.25">
      <c r="A38" s="4" t="s">
        <v>1</v>
      </c>
      <c r="B38" s="26"/>
      <c r="C38" s="189" t="s">
        <v>257</v>
      </c>
      <c r="D38" s="61"/>
      <c r="E38" s="75" t="str">
        <f>IF(B38="","",ROUND(SUM((B38-B36)/(D38)),2))</f>
        <v/>
      </c>
      <c r="F38" s="2" t="s">
        <v>4</v>
      </c>
      <c r="G38" s="34"/>
      <c r="H38" s="189" t="s">
        <v>257</v>
      </c>
      <c r="I38" s="63"/>
      <c r="J38" s="53" t="str">
        <f>IF(G38="","",ROUND(SUM((G38-G36)/(I38)),2))</f>
        <v/>
      </c>
    </row>
    <row r="39" spans="1:11" x14ac:dyDescent="0.25">
      <c r="A39" s="6" t="s">
        <v>99</v>
      </c>
      <c r="B39" s="1"/>
      <c r="C39" s="1"/>
      <c r="D39" s="62"/>
      <c r="E39" s="94" t="s">
        <v>116</v>
      </c>
      <c r="F39" s="1" t="s">
        <v>217</v>
      </c>
      <c r="G39" s="1"/>
      <c r="H39" s="1"/>
      <c r="I39" s="62"/>
      <c r="J39" s="51" t="s">
        <v>147</v>
      </c>
    </row>
    <row r="40" spans="1:11" ht="15.75" thickBot="1" x14ac:dyDescent="0.3">
      <c r="A40" s="4" t="s">
        <v>1</v>
      </c>
      <c r="B40" s="34"/>
      <c r="C40" s="189" t="s">
        <v>257</v>
      </c>
      <c r="D40" s="63"/>
      <c r="E40" s="75" t="str">
        <f>IF(B40="","",ROUND(SUM((B40-B38)/(D40)),2))</f>
        <v/>
      </c>
      <c r="F40" s="2" t="s">
        <v>4</v>
      </c>
      <c r="G40" s="34"/>
      <c r="H40" s="189" t="s">
        <v>257</v>
      </c>
      <c r="I40" s="63"/>
      <c r="J40" s="53" t="str">
        <f>IF(G40="","",ROUND(SUM((G40-G38)/(I40)),2))</f>
        <v/>
      </c>
    </row>
    <row r="41" spans="1:11" ht="21.75" customHeight="1" thickBot="1" x14ac:dyDescent="0.3">
      <c r="A41" s="104"/>
      <c r="B41" s="105"/>
      <c r="C41" s="106"/>
      <c r="D41" s="105"/>
      <c r="E41" s="107"/>
      <c r="F41" s="100" t="s">
        <v>225</v>
      </c>
      <c r="G41" s="101"/>
      <c r="H41" s="102"/>
      <c r="I41" s="103"/>
      <c r="J41" s="99" t="str">
        <f>IF(ISERROR(AVERAGE(E10:E40,J10:J40)),"n/a",AVERAGE(E10:E40,J10:J40))</f>
        <v>n/a</v>
      </c>
    </row>
    <row r="42" spans="1:11" ht="23.25" customHeight="1" x14ac:dyDescent="0.25">
      <c r="A42" s="18"/>
      <c r="B42" s="12"/>
      <c r="C42" s="12"/>
      <c r="D42" s="173"/>
      <c r="E42" s="90"/>
      <c r="F42" s="31" t="s">
        <v>367</v>
      </c>
      <c r="G42" s="30"/>
      <c r="H42" s="30"/>
      <c r="I42" s="65"/>
      <c r="J42" s="83" t="s">
        <v>23</v>
      </c>
    </row>
    <row r="43" spans="1:11" ht="17.25" customHeight="1" x14ac:dyDescent="0.25">
      <c r="A43" s="37"/>
      <c r="B43" s="38"/>
      <c r="C43" s="39"/>
      <c r="D43" s="174"/>
      <c r="E43" s="91"/>
      <c r="F43" s="76" t="s">
        <v>226</v>
      </c>
      <c r="G43" s="7"/>
      <c r="H43" s="8"/>
      <c r="I43" s="64"/>
      <c r="J43" s="86" t="str">
        <f>IF(ISERROR(ROUND(('TFL-3A'!J48),2)),"n/a",ROUND(('TFL-3A'!J48),2))</f>
        <v>n/a</v>
      </c>
      <c r="K43" s="82"/>
    </row>
    <row r="44" spans="1:11" ht="18" customHeight="1" x14ac:dyDescent="0.25">
      <c r="A44" s="37"/>
      <c r="B44" s="43" t="s">
        <v>80</v>
      </c>
      <c r="C44" s="43"/>
      <c r="D44" s="43"/>
      <c r="E44" s="91"/>
      <c r="F44" s="76" t="s">
        <v>227</v>
      </c>
      <c r="G44" s="7"/>
      <c r="H44" s="8"/>
      <c r="I44" s="64"/>
      <c r="J44" s="54" t="str">
        <f>IF(ISERROR(ROUND(('TFL-3A'!J49),2)),"n/a",ROUND(('TFL-3A'!J49),2))</f>
        <v>n/a</v>
      </c>
      <c r="K44" s="82"/>
    </row>
    <row r="45" spans="1:11" ht="18.75" customHeight="1" x14ac:dyDescent="0.25">
      <c r="A45" s="37"/>
      <c r="B45" s="38"/>
      <c r="C45" s="39"/>
      <c r="D45" s="39"/>
      <c r="E45" s="91"/>
      <c r="F45" s="76" t="s">
        <v>228</v>
      </c>
      <c r="G45" s="76"/>
      <c r="H45" s="7"/>
      <c r="I45" s="87"/>
      <c r="J45" s="88" t="str">
        <f>IF(ISERROR(ROUND(J41,2)),"n/a",ROUND(J41,2))</f>
        <v>n/a</v>
      </c>
      <c r="K45" s="82"/>
    </row>
    <row r="46" spans="1:11" ht="18.75" customHeight="1" thickBot="1" x14ac:dyDescent="0.3">
      <c r="A46" s="210"/>
      <c r="B46" s="41"/>
      <c r="C46" s="42"/>
      <c r="D46" s="211"/>
      <c r="E46" s="212"/>
      <c r="F46" s="213" t="s">
        <v>229</v>
      </c>
      <c r="G46" s="213"/>
      <c r="H46" s="32"/>
      <c r="I46" s="214"/>
      <c r="J46" s="215" t="str">
        <f>IF(ISERROR(ROUND(SUM((J45+J44)/(2)),2)),"n/a",ROUND(SUM((J45+J44)/(2)),2))</f>
        <v>n/a</v>
      </c>
      <c r="K46" s="82"/>
    </row>
    <row r="47" spans="1:11" x14ac:dyDescent="0.25">
      <c r="A47" s="38"/>
      <c r="B47" s="38"/>
      <c r="C47" s="39"/>
      <c r="D47" s="39"/>
      <c r="E47" s="78"/>
      <c r="F47" s="79"/>
      <c r="G47" s="79"/>
      <c r="H47" s="80"/>
      <c r="I47" s="80"/>
      <c r="J47" s="81"/>
      <c r="K47" s="82"/>
    </row>
    <row r="48" spans="1:11" ht="18.75" x14ac:dyDescent="0.3">
      <c r="A48" s="38"/>
      <c r="B48" s="38"/>
      <c r="C48" s="39"/>
      <c r="D48" s="39"/>
      <c r="E48" s="78"/>
      <c r="F48" s="79"/>
      <c r="G48" s="79"/>
      <c r="H48" s="80"/>
      <c r="I48" s="80"/>
      <c r="J48" s="188" t="s">
        <v>246</v>
      </c>
      <c r="K48" s="82"/>
    </row>
    <row r="49" spans="4:11" x14ac:dyDescent="0.25">
      <c r="G49" s="82" t="str">
        <f>IF(ISBLANK(G40),J40,"")</f>
        <v/>
      </c>
      <c r="K49" s="82"/>
    </row>
    <row r="50" spans="4:11" x14ac:dyDescent="0.25">
      <c r="D50" s="82"/>
      <c r="E50" s="77"/>
    </row>
  </sheetData>
  <sheetProtection algorithmName="SHA-512" hashValue="uXcUk+vJ3UPTD6Pbbzk4fwKlVMzTBgoerJ1DvfBqTecR84WquTt7UuEIb+f3aqg/Aj+LRQ9KHL/jvxuncoCGjA==" saltValue="lrHhaYUw4WuEdAOq919xiQ==" spinCount="100000" sheet="1" objects="1" scenarios="1"/>
  <pageMargins left="1.1545833333333333" right="0.7" top="0.75" bottom="0.75" header="0.3" footer="0.3"/>
  <pageSetup scale="66" orientation="landscape" verticalDpi="2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5"/>
  <sheetViews>
    <sheetView view="pageLayout" topLeftCell="B1" zoomScaleNormal="100" workbookViewId="0">
      <selection activeCell="D7" sqref="D7"/>
    </sheetView>
  </sheetViews>
  <sheetFormatPr defaultRowHeight="15" x14ac:dyDescent="0.25"/>
  <cols>
    <col min="1" max="1" width="11.140625" customWidth="1"/>
    <col min="2" max="2" width="15.140625" customWidth="1"/>
    <col min="3" max="3" width="10.5703125" customWidth="1"/>
    <col min="4" max="4" width="17.42578125" customWidth="1"/>
    <col min="5" max="5" width="22.42578125" customWidth="1"/>
    <col min="6" max="6" width="14.140625" customWidth="1"/>
    <col min="7" max="7" width="17.140625" customWidth="1"/>
    <col min="8" max="8" width="10.7109375" customWidth="1"/>
    <col min="9" max="9" width="15.28515625" customWidth="1"/>
    <col min="10" max="10" width="28.7109375" customWidth="1"/>
    <col min="11" max="11" width="0" hidden="1" customWidth="1"/>
  </cols>
  <sheetData>
    <row r="1" spans="1:10" ht="29.25" thickBot="1" x14ac:dyDescent="0.5">
      <c r="A1" s="281"/>
      <c r="B1" s="326"/>
      <c r="C1" s="328"/>
      <c r="D1" s="328"/>
      <c r="E1" s="364"/>
      <c r="F1" s="376" t="str">
        <f>'TFL-3B'!F1</f>
        <v>XYZ Company Xp3 Trial Vehicle MPG Summary</v>
      </c>
      <c r="G1" s="390"/>
      <c r="H1" s="390"/>
      <c r="I1" s="390"/>
      <c r="J1" s="395"/>
    </row>
    <row r="2" spans="1:10" ht="15.75" thickBot="1" x14ac:dyDescent="0.3">
      <c r="A2" s="4"/>
      <c r="B2" s="330"/>
      <c r="C2" s="332"/>
      <c r="D2" s="332" t="s">
        <v>460</v>
      </c>
      <c r="E2" s="335"/>
      <c r="F2" s="383" t="str">
        <f>'TFL-3B'!F2</f>
        <v>Driver Name/ID:</v>
      </c>
      <c r="G2" s="390"/>
      <c r="H2" s="390"/>
      <c r="I2" s="390"/>
      <c r="J2" s="397"/>
    </row>
    <row r="3" spans="1:10" ht="15.75" thickBot="1" x14ac:dyDescent="0.3">
      <c r="A3" s="4"/>
      <c r="B3" s="330"/>
      <c r="C3" s="330"/>
      <c r="D3" s="330"/>
      <c r="E3" s="335" t="s">
        <v>457</v>
      </c>
      <c r="F3" s="383" t="str">
        <f>'TFL-3B'!F3</f>
        <v xml:space="preserve">Vehicle ID/Number: </v>
      </c>
      <c r="G3" s="390"/>
      <c r="H3" s="390"/>
      <c r="I3" s="390"/>
      <c r="J3" s="397"/>
    </row>
    <row r="4" spans="1:10" ht="15.75" thickBot="1" x14ac:dyDescent="0.3">
      <c r="A4" s="4"/>
      <c r="B4" s="334" t="s">
        <v>431</v>
      </c>
      <c r="C4" s="334"/>
      <c r="D4" s="334"/>
      <c r="E4" s="347"/>
      <c r="F4" s="383" t="str">
        <f>'TFL-3B'!F4</f>
        <v>Consultant Name:</v>
      </c>
      <c r="G4" s="381"/>
      <c r="H4" s="390"/>
      <c r="I4" s="390"/>
      <c r="J4" s="389"/>
    </row>
    <row r="5" spans="1:10" ht="15.75" thickBot="1" x14ac:dyDescent="0.3">
      <c r="A5" s="4"/>
      <c r="B5" s="330"/>
      <c r="C5" s="330"/>
      <c r="D5" s="330"/>
      <c r="E5" s="335"/>
      <c r="F5" s="383" t="str">
        <f>'TFL-3B'!F5</f>
        <v xml:space="preserve">Contact Number: </v>
      </c>
      <c r="G5" s="390"/>
      <c r="H5" s="390"/>
      <c r="I5" s="390"/>
      <c r="J5" s="389"/>
    </row>
    <row r="6" spans="1:10" ht="15.75" thickBot="1" x14ac:dyDescent="0.3">
      <c r="A6" s="365"/>
      <c r="B6" s="384"/>
      <c r="C6" s="362"/>
      <c r="D6" s="362"/>
      <c r="E6" s="367"/>
      <c r="F6" s="396" t="str">
        <f>'TFL-3B'!F6</f>
        <v xml:space="preserve">Date: </v>
      </c>
      <c r="G6" s="349"/>
      <c r="H6" s="362"/>
      <c r="I6" s="362"/>
      <c r="J6" s="363"/>
    </row>
    <row r="7" spans="1:10" ht="15.75" thickBot="1" x14ac:dyDescent="0.3">
      <c r="A7" s="336"/>
      <c r="B7" s="303"/>
      <c r="C7" s="304" t="s">
        <v>22</v>
      </c>
      <c r="D7" s="304"/>
      <c r="E7" s="353"/>
      <c r="F7" s="303"/>
      <c r="G7" s="303"/>
      <c r="H7" s="304"/>
      <c r="I7" s="304"/>
      <c r="J7" s="305"/>
    </row>
    <row r="8" spans="1:10" ht="15.75" thickBot="1" x14ac:dyDescent="0.3">
      <c r="A8" s="311" t="s">
        <v>416</v>
      </c>
      <c r="B8" s="312"/>
      <c r="C8" s="313"/>
      <c r="D8" s="314"/>
      <c r="E8" s="315" t="s">
        <v>100</v>
      </c>
      <c r="F8" s="316" t="s">
        <v>419</v>
      </c>
      <c r="G8" s="316"/>
      <c r="H8" s="317"/>
      <c r="I8" s="318"/>
      <c r="J8" s="306" t="s">
        <v>10</v>
      </c>
    </row>
    <row r="9" spans="1:10" x14ac:dyDescent="0.25">
      <c r="A9" s="4" t="s">
        <v>261</v>
      </c>
      <c r="B9" s="2"/>
      <c r="C9" s="2"/>
      <c r="D9" s="60"/>
      <c r="E9" s="94" t="s">
        <v>293</v>
      </c>
      <c r="F9" s="27" t="s">
        <v>277</v>
      </c>
      <c r="G9" s="27"/>
      <c r="H9" s="2"/>
      <c r="I9" s="60"/>
      <c r="J9" s="51" t="s">
        <v>301</v>
      </c>
    </row>
    <row r="10" spans="1:10" x14ac:dyDescent="0.25">
      <c r="A10" s="4" t="s">
        <v>21</v>
      </c>
      <c r="B10" s="26"/>
      <c r="C10" s="2" t="s">
        <v>302</v>
      </c>
      <c r="D10" s="201"/>
      <c r="E10" s="95" t="str">
        <f>IF(B10="","",SUM((B10-'TFL-3B'!G40)/(D10)))</f>
        <v/>
      </c>
      <c r="F10" s="3" t="s">
        <v>5</v>
      </c>
      <c r="G10" s="26"/>
      <c r="H10" s="3" t="s">
        <v>303</v>
      </c>
      <c r="I10" s="61"/>
      <c r="J10" s="52" t="str">
        <f>IF(G10="","",ROUND(SUM((G10-B40)/(I10)),2))</f>
        <v/>
      </c>
    </row>
    <row r="11" spans="1:10" x14ac:dyDescent="0.25">
      <c r="A11" s="6" t="s">
        <v>262</v>
      </c>
      <c r="B11" s="1"/>
      <c r="C11" s="2"/>
      <c r="D11" s="62"/>
      <c r="E11" s="94" t="s">
        <v>294</v>
      </c>
      <c r="F11" s="1" t="s">
        <v>278</v>
      </c>
      <c r="G11" s="1"/>
      <c r="H11" s="1"/>
      <c r="I11" s="62"/>
      <c r="J11" s="51" t="s">
        <v>304</v>
      </c>
    </row>
    <row r="12" spans="1:10" x14ac:dyDescent="0.25">
      <c r="A12" s="4" t="s">
        <v>1</v>
      </c>
      <c r="B12" s="26"/>
      <c r="C12" s="2" t="s">
        <v>305</v>
      </c>
      <c r="D12" s="61"/>
      <c r="E12" s="75" t="str">
        <f>IF(B12="","",SUM((B12-B10)/(D12)))</f>
        <v/>
      </c>
      <c r="F12" s="3" t="s">
        <v>4</v>
      </c>
      <c r="G12" s="26"/>
      <c r="H12" s="3" t="s">
        <v>303</v>
      </c>
      <c r="I12" s="61"/>
      <c r="J12" s="53" t="str">
        <f>IF(G12="","",ROUND(SUM((G12-G10)/(I12)),2))</f>
        <v/>
      </c>
    </row>
    <row r="13" spans="1:10" x14ac:dyDescent="0.25">
      <c r="A13" s="6" t="s">
        <v>263</v>
      </c>
      <c r="B13" s="1"/>
      <c r="C13" s="1"/>
      <c r="D13" s="62"/>
      <c r="E13" s="94" t="s">
        <v>295</v>
      </c>
      <c r="F13" s="1" t="s">
        <v>279</v>
      </c>
      <c r="G13" s="1"/>
      <c r="H13" s="1"/>
      <c r="I13" s="62"/>
      <c r="J13" s="51" t="s">
        <v>306</v>
      </c>
    </row>
    <row r="14" spans="1:10" x14ac:dyDescent="0.25">
      <c r="A14" s="4" t="s">
        <v>2</v>
      </c>
      <c r="B14" s="26"/>
      <c r="C14" s="2" t="s">
        <v>305</v>
      </c>
      <c r="D14" s="61"/>
      <c r="E14" s="75" t="str">
        <f>IF(B14="","",SUM((B14-B12)/(D14)))</f>
        <v/>
      </c>
      <c r="F14" s="3" t="s">
        <v>4</v>
      </c>
      <c r="G14" s="26"/>
      <c r="H14" s="3" t="s">
        <v>303</v>
      </c>
      <c r="I14" s="61"/>
      <c r="J14" s="53" t="str">
        <f>IF(G14="","",ROUND(SUM((G14-G12)/(I14)),2))</f>
        <v/>
      </c>
    </row>
    <row r="15" spans="1:10" x14ac:dyDescent="0.25">
      <c r="A15" s="6" t="s">
        <v>264</v>
      </c>
      <c r="B15" s="1"/>
      <c r="C15" s="1"/>
      <c r="D15" s="62"/>
      <c r="E15" s="94" t="s">
        <v>296</v>
      </c>
      <c r="F15" s="1" t="s">
        <v>280</v>
      </c>
      <c r="G15" s="1"/>
      <c r="H15" s="1"/>
      <c r="I15" s="62"/>
      <c r="J15" s="51" t="s">
        <v>307</v>
      </c>
    </row>
    <row r="16" spans="1:10" x14ac:dyDescent="0.25">
      <c r="A16" s="4" t="s">
        <v>1</v>
      </c>
      <c r="B16" s="26"/>
      <c r="C16" s="2" t="s">
        <v>305</v>
      </c>
      <c r="D16" s="61"/>
      <c r="E16" s="75" t="str">
        <f>IF(B16="","",SUM((B16-B14)/(D16)))</f>
        <v/>
      </c>
      <c r="F16" s="3" t="s">
        <v>4</v>
      </c>
      <c r="G16" s="26"/>
      <c r="H16" s="3" t="s">
        <v>303</v>
      </c>
      <c r="I16" s="61"/>
      <c r="J16" s="53" t="str">
        <f>IF(G16="","",ROUND(SUM((G16-G14)/(I16)),2))</f>
        <v/>
      </c>
    </row>
    <row r="17" spans="1:10" x14ac:dyDescent="0.25">
      <c r="A17" s="6" t="s">
        <v>265</v>
      </c>
      <c r="B17" s="1"/>
      <c r="C17" s="1"/>
      <c r="D17" s="62"/>
      <c r="E17" s="94" t="s">
        <v>297</v>
      </c>
      <c r="F17" s="1" t="s">
        <v>281</v>
      </c>
      <c r="G17" s="1"/>
      <c r="H17" s="1"/>
      <c r="I17" s="62"/>
      <c r="J17" s="51" t="s">
        <v>308</v>
      </c>
    </row>
    <row r="18" spans="1:10" x14ac:dyDescent="0.25">
      <c r="A18" s="4" t="s">
        <v>3</v>
      </c>
      <c r="B18" s="26"/>
      <c r="C18" s="2" t="s">
        <v>305</v>
      </c>
      <c r="D18" s="61"/>
      <c r="E18" s="75" t="str">
        <f>IF(B18="","",SUM((B18-B16)/(D18)))</f>
        <v/>
      </c>
      <c r="F18" s="3" t="s">
        <v>4</v>
      </c>
      <c r="G18" s="26"/>
      <c r="H18" s="3" t="s">
        <v>303</v>
      </c>
      <c r="I18" s="61"/>
      <c r="J18" s="53" t="str">
        <f>IF(G18="","",ROUND(SUM((G18-G16)/(I18)),2))</f>
        <v/>
      </c>
    </row>
    <row r="19" spans="1:10" x14ac:dyDescent="0.25">
      <c r="A19" s="6" t="s">
        <v>266</v>
      </c>
      <c r="B19" s="1"/>
      <c r="C19" s="1"/>
      <c r="D19" s="62"/>
      <c r="E19" s="94" t="s">
        <v>298</v>
      </c>
      <c r="F19" s="1" t="s">
        <v>282</v>
      </c>
      <c r="G19" s="1"/>
      <c r="H19" s="1"/>
      <c r="I19" s="62"/>
      <c r="J19" s="51" t="s">
        <v>309</v>
      </c>
    </row>
    <row r="20" spans="1:10" x14ac:dyDescent="0.25">
      <c r="A20" s="4" t="s">
        <v>1</v>
      </c>
      <c r="B20" s="26"/>
      <c r="C20" s="2" t="s">
        <v>303</v>
      </c>
      <c r="D20" s="61"/>
      <c r="E20" s="75" t="str">
        <f>IF(B20="","",SUM((B20-B18)/(D20)))</f>
        <v/>
      </c>
      <c r="F20" s="3" t="s">
        <v>4</v>
      </c>
      <c r="G20" s="26"/>
      <c r="H20" s="3" t="s">
        <v>303</v>
      </c>
      <c r="I20" s="61"/>
      <c r="J20" s="53" t="str">
        <f>IF(G20="","",ROUND(SUM((G20-G18)/(I20)),2))</f>
        <v/>
      </c>
    </row>
    <row r="21" spans="1:10" x14ac:dyDescent="0.25">
      <c r="A21" s="6" t="s">
        <v>267</v>
      </c>
      <c r="B21" s="1"/>
      <c r="C21" s="1"/>
      <c r="D21" s="62"/>
      <c r="E21" s="94" t="s">
        <v>299</v>
      </c>
      <c r="F21" s="1" t="s">
        <v>283</v>
      </c>
      <c r="G21" s="1"/>
      <c r="H21" s="1"/>
      <c r="I21" s="62"/>
      <c r="J21" s="51" t="s">
        <v>310</v>
      </c>
    </row>
    <row r="22" spans="1:10" x14ac:dyDescent="0.25">
      <c r="A22" s="4" t="s">
        <v>1</v>
      </c>
      <c r="B22" s="26"/>
      <c r="C22" s="2" t="s">
        <v>305</v>
      </c>
      <c r="D22" s="61"/>
      <c r="E22" s="75" t="str">
        <f>IF(B22="","",SUM((B22-B20)/(D22)))</f>
        <v/>
      </c>
      <c r="F22" s="3" t="s">
        <v>4</v>
      </c>
      <c r="G22" s="26"/>
      <c r="H22" s="3" t="s">
        <v>303</v>
      </c>
      <c r="I22" s="61"/>
      <c r="J22" s="53" t="str">
        <f>IF(G22="","",ROUND(SUM((G22-G20)/(I22)),2))</f>
        <v/>
      </c>
    </row>
    <row r="23" spans="1:10" x14ac:dyDescent="0.25">
      <c r="A23" s="6" t="s">
        <v>268</v>
      </c>
      <c r="B23" s="1"/>
      <c r="C23" s="1"/>
      <c r="D23" s="62"/>
      <c r="E23" s="94" t="s">
        <v>300</v>
      </c>
      <c r="F23" s="1" t="s">
        <v>284</v>
      </c>
      <c r="G23" s="1"/>
      <c r="H23" s="1"/>
      <c r="I23" s="62"/>
      <c r="J23" s="51" t="s">
        <v>311</v>
      </c>
    </row>
    <row r="24" spans="1:10" x14ac:dyDescent="0.25">
      <c r="A24" s="4" t="s">
        <v>1</v>
      </c>
      <c r="B24" s="26"/>
      <c r="C24" s="2" t="s">
        <v>305</v>
      </c>
      <c r="D24" s="61"/>
      <c r="E24" s="75" t="str">
        <f>IF(B24="","",SUM((B24-B22)/(D24)))</f>
        <v/>
      </c>
      <c r="F24" s="3" t="s">
        <v>4</v>
      </c>
      <c r="G24" s="26"/>
      <c r="H24" s="3" t="s">
        <v>303</v>
      </c>
      <c r="I24" s="61"/>
      <c r="J24" s="53" t="str">
        <f>IF(G24="","",ROUND(SUM((G24-G22)/(I24)),2))</f>
        <v/>
      </c>
    </row>
    <row r="25" spans="1:10" x14ac:dyDescent="0.25">
      <c r="A25" s="6" t="s">
        <v>269</v>
      </c>
      <c r="B25" s="1"/>
      <c r="C25" s="1"/>
      <c r="D25" s="62"/>
      <c r="E25" s="94" t="s">
        <v>312</v>
      </c>
      <c r="F25" s="1" t="s">
        <v>285</v>
      </c>
      <c r="G25" s="1"/>
      <c r="H25" s="1"/>
      <c r="I25" s="62"/>
      <c r="J25" s="51" t="s">
        <v>313</v>
      </c>
    </row>
    <row r="26" spans="1:10" x14ac:dyDescent="0.25">
      <c r="A26" s="4" t="s">
        <v>1</v>
      </c>
      <c r="B26" s="26"/>
      <c r="C26" s="2" t="s">
        <v>305</v>
      </c>
      <c r="D26" s="61"/>
      <c r="E26" s="75" t="str">
        <f>IF(B26="","",SUM((B26-B24)/(D26)))</f>
        <v/>
      </c>
      <c r="F26" s="3" t="s">
        <v>4</v>
      </c>
      <c r="G26" s="26"/>
      <c r="H26" s="3" t="s">
        <v>303</v>
      </c>
      <c r="I26" s="61"/>
      <c r="J26" s="53" t="str">
        <f>IF(G26="","",ROUND(SUM((G26-G24)/(I26)),2))</f>
        <v/>
      </c>
    </row>
    <row r="27" spans="1:10" x14ac:dyDescent="0.25">
      <c r="A27" s="6" t="s">
        <v>270</v>
      </c>
      <c r="B27" s="1"/>
      <c r="C27" s="1"/>
      <c r="D27" s="62"/>
      <c r="E27" s="94" t="s">
        <v>314</v>
      </c>
      <c r="F27" s="2" t="s">
        <v>286</v>
      </c>
      <c r="G27" s="2"/>
      <c r="H27" s="2"/>
      <c r="I27" s="60"/>
      <c r="J27" s="51" t="s">
        <v>315</v>
      </c>
    </row>
    <row r="28" spans="1:10" x14ac:dyDescent="0.25">
      <c r="A28" s="4" t="s">
        <v>1</v>
      </c>
      <c r="B28" s="26"/>
      <c r="C28" s="2" t="s">
        <v>305</v>
      </c>
      <c r="D28" s="61"/>
      <c r="E28" s="75" t="str">
        <f>IF(B28="","",SUM((B28-B26)/(D28)))</f>
        <v/>
      </c>
      <c r="F28" s="2" t="s">
        <v>4</v>
      </c>
      <c r="G28" s="34"/>
      <c r="H28" s="27" t="s">
        <v>303</v>
      </c>
      <c r="I28" s="63"/>
      <c r="J28" s="53" t="str">
        <f>IF(G28="","",ROUND(SUM((G28-G26)/(I28)),2))</f>
        <v/>
      </c>
    </row>
    <row r="29" spans="1:10" x14ac:dyDescent="0.25">
      <c r="A29" s="6" t="s">
        <v>271</v>
      </c>
      <c r="B29" s="1"/>
      <c r="C29" s="1"/>
      <c r="D29" s="62"/>
      <c r="E29" s="94" t="s">
        <v>316</v>
      </c>
      <c r="F29" s="1" t="s">
        <v>287</v>
      </c>
      <c r="G29" s="1"/>
      <c r="H29" s="1"/>
      <c r="I29" s="62"/>
      <c r="J29" s="51" t="s">
        <v>317</v>
      </c>
    </row>
    <row r="30" spans="1:10" x14ac:dyDescent="0.25">
      <c r="A30" s="5" t="s">
        <v>1</v>
      </c>
      <c r="B30" s="26"/>
      <c r="C30" s="3" t="s">
        <v>303</v>
      </c>
      <c r="D30" s="61"/>
      <c r="E30" s="75" t="str">
        <f>IF(B30="","",SUM((B30-B28)/(D30)))</f>
        <v/>
      </c>
      <c r="F30" s="3" t="s">
        <v>4</v>
      </c>
      <c r="G30" s="26"/>
      <c r="H30" s="3" t="s">
        <v>303</v>
      </c>
      <c r="I30" s="61"/>
      <c r="J30" s="53" t="str">
        <f>IF(G30="","",ROUND(SUM((G30-G28)/(I30)),2))</f>
        <v/>
      </c>
    </row>
    <row r="31" spans="1:10" x14ac:dyDescent="0.25">
      <c r="A31" s="6" t="s">
        <v>272</v>
      </c>
      <c r="B31" s="1"/>
      <c r="C31" s="1"/>
      <c r="D31" s="62"/>
      <c r="E31" s="94" t="s">
        <v>318</v>
      </c>
      <c r="F31" s="1" t="s">
        <v>288</v>
      </c>
      <c r="G31" s="1"/>
      <c r="H31" s="1"/>
      <c r="I31" s="62"/>
      <c r="J31" s="51" t="s">
        <v>319</v>
      </c>
    </row>
    <row r="32" spans="1:10" x14ac:dyDescent="0.25">
      <c r="A32" s="4" t="s">
        <v>1</v>
      </c>
      <c r="B32" s="26"/>
      <c r="C32" s="2" t="s">
        <v>305</v>
      </c>
      <c r="D32" s="61"/>
      <c r="E32" s="75" t="str">
        <f>IF(B32="","",SUM((B32-B30)/(D32)))</f>
        <v/>
      </c>
      <c r="F32" s="3" t="s">
        <v>4</v>
      </c>
      <c r="G32" s="26"/>
      <c r="H32" s="3" t="s">
        <v>303</v>
      </c>
      <c r="I32" s="61"/>
      <c r="J32" s="53" t="str">
        <f>IF(G32="","",ROUND(SUM((G32-G30)/(I32)),2))</f>
        <v/>
      </c>
    </row>
    <row r="33" spans="1:11" x14ac:dyDescent="0.25">
      <c r="A33" s="6" t="s">
        <v>273</v>
      </c>
      <c r="B33" s="1"/>
      <c r="C33" s="1"/>
      <c r="D33" s="62"/>
      <c r="E33" s="94" t="s">
        <v>320</v>
      </c>
      <c r="F33" s="1" t="s">
        <v>289</v>
      </c>
      <c r="G33" s="1"/>
      <c r="H33" s="1"/>
      <c r="I33" s="62"/>
      <c r="J33" s="51" t="s">
        <v>321</v>
      </c>
    </row>
    <row r="34" spans="1:11" x14ac:dyDescent="0.25">
      <c r="A34" s="4" t="s">
        <v>1</v>
      </c>
      <c r="B34" s="26"/>
      <c r="C34" s="2" t="s">
        <v>305</v>
      </c>
      <c r="D34" s="61"/>
      <c r="E34" s="75" t="str">
        <f>IF(B34="","",SUM((B34-B32)/(D34)))</f>
        <v/>
      </c>
      <c r="F34" s="3" t="s">
        <v>4</v>
      </c>
      <c r="G34" s="26"/>
      <c r="H34" s="3" t="s">
        <v>303</v>
      </c>
      <c r="I34" s="61"/>
      <c r="J34" s="53" t="str">
        <f>IF(G34="","",ROUND(SUM((G34-G32)/(I34)),2))</f>
        <v/>
      </c>
    </row>
    <row r="35" spans="1:11" x14ac:dyDescent="0.25">
      <c r="A35" s="6" t="s">
        <v>274</v>
      </c>
      <c r="B35" s="1"/>
      <c r="C35" s="1"/>
      <c r="D35" s="62"/>
      <c r="E35" s="94" t="s">
        <v>322</v>
      </c>
      <c r="F35" s="1" t="s">
        <v>290</v>
      </c>
      <c r="G35" s="1"/>
      <c r="H35" s="1"/>
      <c r="I35" s="62"/>
      <c r="J35" s="51" t="s">
        <v>323</v>
      </c>
    </row>
    <row r="36" spans="1:11" x14ac:dyDescent="0.25">
      <c r="A36" s="4" t="s">
        <v>1</v>
      </c>
      <c r="B36" s="26"/>
      <c r="C36" s="2" t="s">
        <v>305</v>
      </c>
      <c r="D36" s="61"/>
      <c r="E36" s="75" t="str">
        <f>IF(B36="","",SUM((B36-B34)/(D36)))</f>
        <v/>
      </c>
      <c r="F36" s="3" t="s">
        <v>4</v>
      </c>
      <c r="G36" s="26"/>
      <c r="H36" s="3" t="s">
        <v>303</v>
      </c>
      <c r="I36" s="61"/>
      <c r="J36" s="53" t="str">
        <f>IF(G36="","",ROUND(SUM((G36-G34)/(I36)),2))</f>
        <v/>
      </c>
    </row>
    <row r="37" spans="1:11" x14ac:dyDescent="0.25">
      <c r="A37" s="6" t="s">
        <v>275</v>
      </c>
      <c r="B37" s="1"/>
      <c r="C37" s="1"/>
      <c r="D37" s="62"/>
      <c r="E37" s="94" t="s">
        <v>324</v>
      </c>
      <c r="F37" s="2" t="s">
        <v>291</v>
      </c>
      <c r="G37" s="2"/>
      <c r="H37" s="2"/>
      <c r="I37" s="60"/>
      <c r="J37" s="51" t="s">
        <v>325</v>
      </c>
    </row>
    <row r="38" spans="1:11" x14ac:dyDescent="0.25">
      <c r="A38" s="4" t="s">
        <v>1</v>
      </c>
      <c r="B38" s="26"/>
      <c r="C38" s="2" t="s">
        <v>305</v>
      </c>
      <c r="D38" s="61"/>
      <c r="E38" s="75" t="str">
        <f>IF(B38="","",SUM((B38-B36)/(D38)))</f>
        <v/>
      </c>
      <c r="F38" s="2" t="s">
        <v>4</v>
      </c>
      <c r="G38" s="34"/>
      <c r="H38" s="27" t="s">
        <v>303</v>
      </c>
      <c r="I38" s="63"/>
      <c r="J38" s="53" t="str">
        <f>IF(G38="","",ROUND(SUM((G38-G36)/(I38)),2))</f>
        <v/>
      </c>
    </row>
    <row r="39" spans="1:11" x14ac:dyDescent="0.25">
      <c r="A39" s="6" t="s">
        <v>276</v>
      </c>
      <c r="B39" s="1"/>
      <c r="C39" s="1"/>
      <c r="D39" s="62"/>
      <c r="E39" s="94" t="s">
        <v>326</v>
      </c>
      <c r="F39" s="1" t="s">
        <v>327</v>
      </c>
      <c r="G39" s="1"/>
      <c r="H39" s="1"/>
      <c r="I39" s="62"/>
      <c r="J39" s="51" t="s">
        <v>328</v>
      </c>
    </row>
    <row r="40" spans="1:11" ht="15.75" thickBot="1" x14ac:dyDescent="0.3">
      <c r="A40" s="4" t="s">
        <v>1</v>
      </c>
      <c r="B40" s="34"/>
      <c r="C40" s="2" t="s">
        <v>303</v>
      </c>
      <c r="D40" s="63"/>
      <c r="E40" s="75" t="str">
        <f>IF(B40="","",SUM((B40-B38)/(D40)))</f>
        <v/>
      </c>
      <c r="F40" s="2" t="s">
        <v>4</v>
      </c>
      <c r="G40" s="34"/>
      <c r="H40" s="27" t="s">
        <v>303</v>
      </c>
      <c r="I40" s="63"/>
      <c r="J40" s="53" t="str">
        <f>IF(G40="","",ROUND(SUM((G40-G38)/(I40)),2))</f>
        <v/>
      </c>
    </row>
    <row r="41" spans="1:11" ht="15.75" thickBot="1" x14ac:dyDescent="0.3">
      <c r="A41" s="104"/>
      <c r="B41" s="105"/>
      <c r="C41" s="106"/>
      <c r="D41" s="105"/>
      <c r="E41" s="107"/>
      <c r="F41" s="100" t="s">
        <v>329</v>
      </c>
      <c r="G41" s="101"/>
      <c r="H41" s="102"/>
      <c r="I41" s="103"/>
      <c r="J41" s="99" t="str">
        <f>IF(ISERROR(AVERAGE(E10:E40,J10:J40)),"n/a",AVERAGE(E10:E40,J10:J40))</f>
        <v>n/a</v>
      </c>
    </row>
    <row r="42" spans="1:11" x14ac:dyDescent="0.25">
      <c r="A42" s="18"/>
      <c r="B42" s="12"/>
      <c r="C42" s="12"/>
      <c r="D42" s="173"/>
      <c r="E42" s="90"/>
      <c r="F42" s="31" t="s">
        <v>367</v>
      </c>
      <c r="G42" s="30"/>
      <c r="H42" s="30"/>
      <c r="I42" s="65"/>
      <c r="J42" s="83" t="s">
        <v>23</v>
      </c>
    </row>
    <row r="43" spans="1:11" x14ac:dyDescent="0.25">
      <c r="A43" s="37"/>
      <c r="B43" s="38"/>
      <c r="C43" s="39"/>
      <c r="D43" s="174"/>
      <c r="E43" s="91"/>
      <c r="F43" s="76" t="s">
        <v>226</v>
      </c>
      <c r="G43" s="7"/>
      <c r="H43" s="8"/>
      <c r="I43" s="64"/>
      <c r="J43" s="86" t="str">
        <f>IF(ISERROR(ROUND(('TFL-3B'!J43),2)),"n/a",ROUND(('TFL-3B'!J43),2))</f>
        <v>n/a</v>
      </c>
      <c r="K43" s="82" t="e">
        <f>ROUND(J43,2)</f>
        <v>#VALUE!</v>
      </c>
    </row>
    <row r="44" spans="1:11" x14ac:dyDescent="0.25">
      <c r="A44" s="37"/>
      <c r="B44" s="43" t="s">
        <v>80</v>
      </c>
      <c r="C44" s="43"/>
      <c r="D44" s="43"/>
      <c r="E44" s="91"/>
      <c r="F44" s="76" t="s">
        <v>227</v>
      </c>
      <c r="G44" s="7"/>
      <c r="H44" s="8"/>
      <c r="I44" s="64"/>
      <c r="J44" s="54" t="str">
        <f>IF(ISERROR(ROUND(('TFL-3A'!J49),2)),"n/a",ROUND(('TFL-3A'!J49),2))</f>
        <v>n/a</v>
      </c>
    </row>
    <row r="45" spans="1:11" x14ac:dyDescent="0.25">
      <c r="A45" s="37"/>
      <c r="B45" s="38"/>
      <c r="C45" s="39"/>
      <c r="D45" s="39"/>
      <c r="E45" s="91"/>
      <c r="F45" s="76" t="s">
        <v>228</v>
      </c>
      <c r="G45" s="76"/>
      <c r="H45" s="7"/>
      <c r="I45" s="87"/>
      <c r="J45" s="88" t="str">
        <f>IF(ISERROR(ROUND('TFL-3B'!J41,2)),"n/a",ROUND('TFL-3B'!J41,2))</f>
        <v>n/a</v>
      </c>
    </row>
    <row r="46" spans="1:11" x14ac:dyDescent="0.25">
      <c r="A46" s="37"/>
      <c r="B46" s="202"/>
      <c r="C46" s="38"/>
      <c r="D46" s="38"/>
      <c r="E46" s="203"/>
      <c r="F46" s="76" t="s">
        <v>330</v>
      </c>
      <c r="G46" s="76"/>
      <c r="H46" s="7"/>
      <c r="I46" s="87"/>
      <c r="J46" s="89" t="str">
        <f>IF(ISERROR(ROUND(J41,2)),"n/a",ROUND(J41,2))</f>
        <v>n/a</v>
      </c>
    </row>
    <row r="47" spans="1:11" x14ac:dyDescent="0.25">
      <c r="A47" s="37"/>
      <c r="B47" s="38"/>
      <c r="C47" s="39"/>
      <c r="D47" s="39"/>
      <c r="E47" s="91"/>
      <c r="F47" s="76" t="s">
        <v>331</v>
      </c>
      <c r="G47" s="7"/>
      <c r="H47" s="8"/>
      <c r="I47" s="64"/>
      <c r="J47" s="55" t="str">
        <f>IF(ISERROR(SUM((J44+J45+J46)/(3))),"n/a",SUM((J44+J45+J46)/(3)))</f>
        <v>n/a</v>
      </c>
    </row>
    <row r="48" spans="1:11" x14ac:dyDescent="0.25">
      <c r="A48" s="37"/>
      <c r="B48" s="38"/>
      <c r="C48" s="39"/>
      <c r="D48" s="39"/>
      <c r="E48" s="91"/>
      <c r="F48" s="204" t="s">
        <v>332</v>
      </c>
      <c r="G48" s="205"/>
      <c r="H48" s="206"/>
      <c r="I48" s="207"/>
      <c r="J48" s="55" t="str">
        <f>IF(ISERROR((SUM(J47-J43))),"n/a",SUM(J47-J43))</f>
        <v>n/a</v>
      </c>
      <c r="K48" s="82" t="e">
        <f>ROUND(J48,2)</f>
        <v>#VALUE!</v>
      </c>
    </row>
    <row r="49" spans="1:10" ht="15.75" thickBot="1" x14ac:dyDescent="0.3">
      <c r="A49" s="40"/>
      <c r="B49" s="41"/>
      <c r="C49" s="42"/>
      <c r="D49" s="42"/>
      <c r="E49" s="92"/>
      <c r="F49" s="32" t="s">
        <v>230</v>
      </c>
      <c r="G49" s="32"/>
      <c r="H49" s="33"/>
      <c r="I49" s="66"/>
      <c r="J49" s="96" t="str">
        <f>IF(ISERROR(ROUND((K48/K43),2)),"n/a",ROUND((K48/K43),2))</f>
        <v>n/a</v>
      </c>
    </row>
    <row r="50" spans="1:10" x14ac:dyDescent="0.25">
      <c r="A50" s="38"/>
      <c r="B50" s="38"/>
      <c r="C50" s="39"/>
      <c r="D50" s="39"/>
      <c r="E50" s="78"/>
      <c r="F50" s="79"/>
      <c r="G50" s="79"/>
      <c r="H50" s="80"/>
      <c r="I50" s="80"/>
      <c r="J50" s="208"/>
    </row>
    <row r="51" spans="1:10" ht="18.75" x14ac:dyDescent="0.3">
      <c r="A51" s="38"/>
      <c r="B51" s="38"/>
      <c r="C51" s="39"/>
      <c r="D51" s="39"/>
      <c r="E51" s="78"/>
      <c r="F51" s="79"/>
      <c r="G51" s="79"/>
      <c r="H51" s="80"/>
      <c r="I51" s="80"/>
      <c r="J51" s="188" t="s">
        <v>334</v>
      </c>
    </row>
    <row r="52" spans="1:10" x14ac:dyDescent="0.25">
      <c r="G52" s="82" t="str">
        <f>IF(ISBLANK(G40),J40,"")</f>
        <v/>
      </c>
    </row>
    <row r="53" spans="1:10" x14ac:dyDescent="0.25">
      <c r="D53" s="82"/>
      <c r="E53" s="77"/>
      <c r="J53" s="209"/>
    </row>
    <row r="54" spans="1:10" x14ac:dyDescent="0.25">
      <c r="J54" s="209"/>
    </row>
    <row r="55" spans="1:10" x14ac:dyDescent="0.25">
      <c r="J55" s="209"/>
    </row>
  </sheetData>
  <sheetProtection algorithmName="SHA-512" hashValue="uF7qIUgIJdisD7MQ2CIpz2IPl6K30RmyVHyZH9JC3tKEIya7qKGrLINQMoHpngm52zt75lEUrVOU0FGwe6kaPA==" saltValue="4eww3xQC/VECUfKvuG4kUg==" spinCount="100000" sheet="1" objects="1" scenarios="1"/>
  <pageMargins left="1.1307291666666666" right="0.7" top="0.75" bottom="0.75" header="0.3" footer="0.3"/>
  <pageSetup scale="65" orientation="landscape" verticalDpi="2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J50"/>
  <sheetViews>
    <sheetView view="pageLayout" zoomScaleNormal="100" workbookViewId="0">
      <selection activeCell="D7" sqref="D7"/>
    </sheetView>
  </sheetViews>
  <sheetFormatPr defaultRowHeight="15" x14ac:dyDescent="0.25"/>
  <cols>
    <col min="1" max="1" width="11.140625" customWidth="1"/>
    <col min="2" max="2" width="15.140625" customWidth="1"/>
    <col min="3" max="3" width="10.5703125" customWidth="1"/>
    <col min="4" max="4" width="17.42578125" customWidth="1"/>
    <col min="5" max="5" width="22.42578125" customWidth="1"/>
    <col min="6" max="6" width="14.140625" customWidth="1"/>
    <col min="7" max="7" width="17.140625" customWidth="1"/>
    <col min="8" max="8" width="10.7109375" customWidth="1"/>
    <col min="9" max="9" width="15.28515625" customWidth="1"/>
    <col min="10" max="10" width="28.7109375" customWidth="1"/>
    <col min="12" max="12" width="62.5703125" customWidth="1"/>
  </cols>
  <sheetData>
    <row r="1" spans="1:10" ht="29.25" thickBot="1" x14ac:dyDescent="0.5">
      <c r="A1" s="9"/>
      <c r="B1" s="10"/>
      <c r="C1" s="293" t="s">
        <v>24</v>
      </c>
      <c r="D1" s="293"/>
      <c r="E1" s="403"/>
      <c r="F1" s="376" t="str">
        <f>'TFL-1A'!F1</f>
        <v>XYZ Company Xp3 Trial Vehicle MPG Summary</v>
      </c>
      <c r="G1" s="390"/>
      <c r="H1" s="390"/>
      <c r="I1" s="390"/>
      <c r="J1" s="395"/>
    </row>
    <row r="2" spans="1:10" ht="15.75" thickBot="1" x14ac:dyDescent="0.3">
      <c r="A2" s="11"/>
      <c r="B2" s="12"/>
      <c r="C2" s="13"/>
      <c r="D2" s="13" t="s">
        <v>158</v>
      </c>
      <c r="E2" s="295"/>
      <c r="F2" s="372" t="s">
        <v>454</v>
      </c>
      <c r="G2" s="148"/>
      <c r="H2" s="148"/>
      <c r="I2" s="148"/>
      <c r="J2" s="373"/>
    </row>
    <row r="3" spans="1:10" ht="15.75" thickBot="1" x14ac:dyDescent="0.3">
      <c r="A3" s="11"/>
      <c r="B3" s="12"/>
      <c r="C3" s="14"/>
      <c r="D3" s="14"/>
      <c r="E3" s="295"/>
      <c r="F3" s="372" t="s">
        <v>455</v>
      </c>
      <c r="G3" s="148"/>
      <c r="H3" s="148"/>
      <c r="I3" s="148"/>
      <c r="J3" s="373"/>
    </row>
    <row r="4" spans="1:10" ht="15.75" thickBot="1" x14ac:dyDescent="0.3">
      <c r="A4" s="15"/>
      <c r="B4" s="16" t="s">
        <v>78</v>
      </c>
      <c r="C4" s="294"/>
      <c r="D4" s="294"/>
      <c r="E4" s="359"/>
      <c r="F4" s="372" t="str">
        <f>'TFL-1A'!F4</f>
        <v>Consultant Name:</v>
      </c>
      <c r="G4" s="374"/>
      <c r="H4" s="148"/>
      <c r="I4" s="148"/>
      <c r="J4" s="149"/>
    </row>
    <row r="5" spans="1:10" ht="15.75" thickBot="1" x14ac:dyDescent="0.3">
      <c r="A5" s="11" t="s">
        <v>0</v>
      </c>
      <c r="B5" s="12"/>
      <c r="C5" s="14"/>
      <c r="D5" s="14"/>
      <c r="E5" s="295"/>
      <c r="F5" s="375" t="str">
        <f>'TFL-1A'!F5</f>
        <v xml:space="preserve">Contact Number: </v>
      </c>
      <c r="G5" s="148"/>
      <c r="H5" s="148"/>
      <c r="I5" s="148"/>
      <c r="J5" s="149"/>
    </row>
    <row r="6" spans="1:10" ht="15.75" thickBot="1" x14ac:dyDescent="0.3">
      <c r="A6" s="302" t="s">
        <v>156</v>
      </c>
      <c r="B6" s="303"/>
      <c r="C6" s="338"/>
      <c r="D6" s="338" t="s">
        <v>157</v>
      </c>
      <c r="E6" s="404"/>
      <c r="F6" s="385" t="str">
        <f>'TFL-1A'!F6</f>
        <v xml:space="preserve">Date: </v>
      </c>
      <c r="G6" s="349"/>
      <c r="H6" s="362"/>
      <c r="I6" s="362"/>
      <c r="J6" s="363"/>
    </row>
    <row r="7" spans="1:10" ht="15.75" thickBot="1" x14ac:dyDescent="0.3">
      <c r="A7" s="18"/>
      <c r="B7" s="19"/>
      <c r="C7" s="12" t="s">
        <v>22</v>
      </c>
      <c r="D7" s="12"/>
      <c r="E7" s="20"/>
      <c r="F7" s="19"/>
      <c r="G7" s="19"/>
      <c r="H7" s="12"/>
      <c r="I7" s="12"/>
      <c r="J7" s="17"/>
    </row>
    <row r="8" spans="1:10" ht="15.75" thickBot="1" x14ac:dyDescent="0.3">
      <c r="A8" s="21" t="s">
        <v>216</v>
      </c>
      <c r="B8" s="22"/>
      <c r="C8" s="23"/>
      <c r="D8" s="24"/>
      <c r="E8" s="56" t="s">
        <v>152</v>
      </c>
      <c r="F8" s="44" t="s">
        <v>215</v>
      </c>
      <c r="G8" s="45"/>
      <c r="H8" s="46"/>
      <c r="I8" s="47"/>
      <c r="J8" s="131" t="s">
        <v>153</v>
      </c>
    </row>
    <row r="9" spans="1:10" x14ac:dyDescent="0.25">
      <c r="A9" s="4" t="s">
        <v>6</v>
      </c>
      <c r="B9" s="2"/>
      <c r="C9" s="2"/>
      <c r="D9" s="60"/>
      <c r="E9" s="67" t="s">
        <v>19</v>
      </c>
      <c r="F9" s="59" t="s">
        <v>165</v>
      </c>
      <c r="G9" s="27"/>
      <c r="H9" s="2"/>
      <c r="I9" s="60"/>
      <c r="J9" s="130" t="s">
        <v>63</v>
      </c>
    </row>
    <row r="10" spans="1:10" x14ac:dyDescent="0.25">
      <c r="A10" s="4" t="s">
        <v>21</v>
      </c>
      <c r="B10" s="26"/>
      <c r="C10" s="189" t="s">
        <v>257</v>
      </c>
      <c r="D10" s="73" t="s">
        <v>25</v>
      </c>
      <c r="E10" s="68" t="s">
        <v>20</v>
      </c>
      <c r="F10" s="5" t="s">
        <v>5</v>
      </c>
      <c r="G10" s="26"/>
      <c r="H10" s="189" t="s">
        <v>257</v>
      </c>
      <c r="I10" s="61"/>
      <c r="J10" s="52" t="str">
        <f>IF(G10="","",SUM((G10-B40)/(I10)))</f>
        <v/>
      </c>
    </row>
    <row r="11" spans="1:10" x14ac:dyDescent="0.25">
      <c r="A11" s="6" t="s">
        <v>37</v>
      </c>
      <c r="B11" s="1"/>
      <c r="C11" s="2"/>
      <c r="D11" s="62"/>
      <c r="E11" s="69" t="s">
        <v>7</v>
      </c>
      <c r="F11" s="6" t="s">
        <v>166</v>
      </c>
      <c r="G11" s="1"/>
      <c r="H11" s="2"/>
      <c r="I11" s="62"/>
      <c r="J11" s="130" t="s">
        <v>64</v>
      </c>
    </row>
    <row r="12" spans="1:10" x14ac:dyDescent="0.25">
      <c r="A12" s="4" t="s">
        <v>1</v>
      </c>
      <c r="B12" s="26"/>
      <c r="C12" s="189" t="s">
        <v>257</v>
      </c>
      <c r="D12" s="61"/>
      <c r="E12" s="70" t="str">
        <f>IF(B12="","",SUM((B12-B10)/(D12)))</f>
        <v/>
      </c>
      <c r="F12" s="5" t="s">
        <v>4</v>
      </c>
      <c r="G12" s="26"/>
      <c r="H12" s="189" t="s">
        <v>257</v>
      </c>
      <c r="I12" s="61"/>
      <c r="J12" s="53" t="str">
        <f>IF(G12="","",SUM((G12-G10)/(I12)))</f>
        <v/>
      </c>
    </row>
    <row r="13" spans="1:10" x14ac:dyDescent="0.25">
      <c r="A13" s="6" t="s">
        <v>36</v>
      </c>
      <c r="B13" s="1"/>
      <c r="C13" s="1"/>
      <c r="D13" s="62"/>
      <c r="E13" s="69" t="s">
        <v>8</v>
      </c>
      <c r="F13" s="6" t="s">
        <v>167</v>
      </c>
      <c r="G13" s="1"/>
      <c r="H13" s="1"/>
      <c r="I13" s="62"/>
      <c r="J13" s="130" t="s">
        <v>65</v>
      </c>
    </row>
    <row r="14" spans="1:10" x14ac:dyDescent="0.25">
      <c r="A14" s="4" t="s">
        <v>2</v>
      </c>
      <c r="B14" s="26"/>
      <c r="C14" s="189" t="s">
        <v>257</v>
      </c>
      <c r="D14" s="61"/>
      <c r="E14" s="70" t="str">
        <f>IF(B14="","",SUM((B14-B12)/(D14)))</f>
        <v/>
      </c>
      <c r="F14" s="5" t="s">
        <v>4</v>
      </c>
      <c r="G14" s="26"/>
      <c r="H14" s="189" t="s">
        <v>257</v>
      </c>
      <c r="I14" s="61"/>
      <c r="J14" s="53" t="str">
        <f>IF(G14="","",SUM((G14-G12)/(I14)))</f>
        <v/>
      </c>
    </row>
    <row r="15" spans="1:10" x14ac:dyDescent="0.25">
      <c r="A15" s="6" t="s">
        <v>35</v>
      </c>
      <c r="B15" s="1"/>
      <c r="C15" s="1"/>
      <c r="D15" s="62"/>
      <c r="E15" s="69" t="s">
        <v>11</v>
      </c>
      <c r="F15" s="6" t="s">
        <v>168</v>
      </c>
      <c r="G15" s="1"/>
      <c r="H15" s="1"/>
      <c r="I15" s="62"/>
      <c r="J15" s="130" t="s">
        <v>66</v>
      </c>
    </row>
    <row r="16" spans="1:10" x14ac:dyDescent="0.25">
      <c r="A16" s="4" t="s">
        <v>1</v>
      </c>
      <c r="B16" s="26"/>
      <c r="C16" s="189" t="s">
        <v>257</v>
      </c>
      <c r="D16" s="61"/>
      <c r="E16" s="70" t="str">
        <f>IF(B16="","",SUM((B16-B14)/(D16)))</f>
        <v/>
      </c>
      <c r="F16" s="5" t="s">
        <v>4</v>
      </c>
      <c r="G16" s="26"/>
      <c r="H16" s="189" t="s">
        <v>257</v>
      </c>
      <c r="I16" s="61"/>
      <c r="J16" s="53" t="str">
        <f>IF(G16="","",SUM((G16-G14)/(I16)))</f>
        <v/>
      </c>
    </row>
    <row r="17" spans="1:10" x14ac:dyDescent="0.25">
      <c r="A17" s="6" t="s">
        <v>34</v>
      </c>
      <c r="B17" s="1"/>
      <c r="C17" s="1"/>
      <c r="D17" s="62"/>
      <c r="E17" s="69" t="s">
        <v>12</v>
      </c>
      <c r="F17" s="6" t="s">
        <v>169</v>
      </c>
      <c r="G17" s="1"/>
      <c r="H17" s="1"/>
      <c r="I17" s="62"/>
      <c r="J17" s="130" t="s">
        <v>67</v>
      </c>
    </row>
    <row r="18" spans="1:10" x14ac:dyDescent="0.25">
      <c r="A18" s="4" t="s">
        <v>3</v>
      </c>
      <c r="B18" s="26"/>
      <c r="C18" s="189" t="s">
        <v>257</v>
      </c>
      <c r="D18" s="61"/>
      <c r="E18" s="70" t="str">
        <f>IF(B18="","",SUM((B18-B16)/(D18)))</f>
        <v/>
      </c>
      <c r="F18" s="5" t="s">
        <v>4</v>
      </c>
      <c r="G18" s="26"/>
      <c r="H18" s="189" t="s">
        <v>257</v>
      </c>
      <c r="I18" s="61"/>
      <c r="J18" s="53" t="str">
        <f>IF(G18="","",SUM((G18-G16)/(I18)))</f>
        <v/>
      </c>
    </row>
    <row r="19" spans="1:10" x14ac:dyDescent="0.25">
      <c r="A19" s="6" t="s">
        <v>33</v>
      </c>
      <c r="B19" s="1"/>
      <c r="C19" s="1"/>
      <c r="D19" s="62"/>
      <c r="E19" s="69" t="s">
        <v>13</v>
      </c>
      <c r="F19" s="6" t="s">
        <v>170</v>
      </c>
      <c r="G19" s="1"/>
      <c r="H19" s="1"/>
      <c r="I19" s="62"/>
      <c r="J19" s="130" t="s">
        <v>68</v>
      </c>
    </row>
    <row r="20" spans="1:10" x14ac:dyDescent="0.25">
      <c r="A20" s="4" t="s">
        <v>1</v>
      </c>
      <c r="B20" s="26"/>
      <c r="C20" s="189" t="s">
        <v>257</v>
      </c>
      <c r="D20" s="61"/>
      <c r="E20" s="70" t="str">
        <f>IF(B20="","",SUM((B20-B18)/(D20)))</f>
        <v/>
      </c>
      <c r="F20" s="5" t="s">
        <v>4</v>
      </c>
      <c r="G20" s="26"/>
      <c r="H20" s="189" t="s">
        <v>257</v>
      </c>
      <c r="I20" s="61"/>
      <c r="J20" s="53" t="str">
        <f>IF(G20="","",SUM((G20-G18)/(I20)))</f>
        <v/>
      </c>
    </row>
    <row r="21" spans="1:10" x14ac:dyDescent="0.25">
      <c r="A21" s="6" t="s">
        <v>32</v>
      </c>
      <c r="B21" s="1"/>
      <c r="C21" s="1"/>
      <c r="D21" s="62"/>
      <c r="E21" s="69" t="s">
        <v>14</v>
      </c>
      <c r="F21" s="6" t="s">
        <v>171</v>
      </c>
      <c r="G21" s="1"/>
      <c r="H21" s="1"/>
      <c r="I21" s="62"/>
      <c r="J21" s="130" t="s">
        <v>69</v>
      </c>
    </row>
    <row r="22" spans="1:10" x14ac:dyDescent="0.25">
      <c r="A22" s="4" t="s">
        <v>1</v>
      </c>
      <c r="B22" s="26"/>
      <c r="C22" s="189" t="s">
        <v>257</v>
      </c>
      <c r="D22" s="61"/>
      <c r="E22" s="70" t="str">
        <f>IF(B22="","",SUM((B22-B20)/(D22)))</f>
        <v/>
      </c>
      <c r="F22" s="5" t="s">
        <v>4</v>
      </c>
      <c r="G22" s="26"/>
      <c r="H22" s="189" t="s">
        <v>257</v>
      </c>
      <c r="I22" s="61"/>
      <c r="J22" s="53" t="str">
        <f>IF(G22="","",SUM((G22-G20)/(I22)))</f>
        <v/>
      </c>
    </row>
    <row r="23" spans="1:10" x14ac:dyDescent="0.25">
      <c r="A23" s="6" t="s">
        <v>31</v>
      </c>
      <c r="B23" s="1"/>
      <c r="C23" s="1"/>
      <c r="D23" s="62"/>
      <c r="E23" s="69" t="s">
        <v>15</v>
      </c>
      <c r="F23" s="6" t="s">
        <v>172</v>
      </c>
      <c r="G23" s="1"/>
      <c r="H23" s="1"/>
      <c r="I23" s="62"/>
      <c r="J23" s="130" t="s">
        <v>70</v>
      </c>
    </row>
    <row r="24" spans="1:10" x14ac:dyDescent="0.25">
      <c r="A24" s="4" t="s">
        <v>1</v>
      </c>
      <c r="B24" s="26"/>
      <c r="C24" s="189" t="s">
        <v>257</v>
      </c>
      <c r="D24" s="61"/>
      <c r="E24" s="70" t="str">
        <f>IF(B24="","",SUM((B24-B22)/(D24)))</f>
        <v/>
      </c>
      <c r="F24" s="5" t="s">
        <v>4</v>
      </c>
      <c r="G24" s="26"/>
      <c r="H24" s="189" t="s">
        <v>257</v>
      </c>
      <c r="I24" s="61"/>
      <c r="J24" s="53" t="str">
        <f>IF(G24="","",SUM((G24-G22)/(I24)))</f>
        <v/>
      </c>
    </row>
    <row r="25" spans="1:10" x14ac:dyDescent="0.25">
      <c r="A25" s="6" t="s">
        <v>30</v>
      </c>
      <c r="B25" s="1"/>
      <c r="C25" s="1"/>
      <c r="D25" s="62"/>
      <c r="E25" s="69" t="s">
        <v>16</v>
      </c>
      <c r="F25" s="6" t="s">
        <v>173</v>
      </c>
      <c r="G25" s="1"/>
      <c r="H25" s="1"/>
      <c r="I25" s="62"/>
      <c r="J25" s="130" t="s">
        <v>71</v>
      </c>
    </row>
    <row r="26" spans="1:10" x14ac:dyDescent="0.25">
      <c r="A26" s="4" t="s">
        <v>1</v>
      </c>
      <c r="B26" s="26"/>
      <c r="C26" s="189" t="s">
        <v>257</v>
      </c>
      <c r="D26" s="61"/>
      <c r="E26" s="70" t="str">
        <f>IF(B26="","",SUM((B26-B24)/(D26)))</f>
        <v/>
      </c>
      <c r="F26" s="5" t="s">
        <v>4</v>
      </c>
      <c r="G26" s="26"/>
      <c r="H26" s="189" t="s">
        <v>257</v>
      </c>
      <c r="I26" s="61"/>
      <c r="J26" s="53" t="str">
        <f>IF(G26="","",SUM((G26-G24)/(I26)))</f>
        <v/>
      </c>
    </row>
    <row r="27" spans="1:10" x14ac:dyDescent="0.25">
      <c r="A27" s="6" t="s">
        <v>29</v>
      </c>
      <c r="B27" s="1"/>
      <c r="C27" s="1"/>
      <c r="D27" s="62"/>
      <c r="E27" s="69" t="s">
        <v>17</v>
      </c>
      <c r="F27" s="4" t="s">
        <v>174</v>
      </c>
      <c r="G27" s="2"/>
      <c r="H27" s="1"/>
      <c r="I27" s="60"/>
      <c r="J27" s="130" t="s">
        <v>72</v>
      </c>
    </row>
    <row r="28" spans="1:10" x14ac:dyDescent="0.25">
      <c r="A28" s="4" t="s">
        <v>1</v>
      </c>
      <c r="B28" s="26"/>
      <c r="C28" s="189" t="s">
        <v>257</v>
      </c>
      <c r="D28" s="61"/>
      <c r="E28" s="70" t="str">
        <f>IF(B28="","",SUM((B28-B26)/(D28)))</f>
        <v/>
      </c>
      <c r="F28" s="4" t="s">
        <v>4</v>
      </c>
      <c r="G28" s="34"/>
      <c r="H28" s="189" t="s">
        <v>257</v>
      </c>
      <c r="I28" s="63"/>
      <c r="J28" s="53" t="str">
        <f>IF(G28="","",SUM((G28-G26)/(I28)))</f>
        <v/>
      </c>
    </row>
    <row r="29" spans="1:10" x14ac:dyDescent="0.25">
      <c r="A29" s="6" t="s">
        <v>159</v>
      </c>
      <c r="B29" s="1"/>
      <c r="C29" s="1"/>
      <c r="D29" s="62"/>
      <c r="E29" s="69" t="s">
        <v>18</v>
      </c>
      <c r="F29" s="6" t="s">
        <v>175</v>
      </c>
      <c r="G29" s="1"/>
      <c r="H29" s="1"/>
      <c r="I29" s="62"/>
      <c r="J29" s="130" t="s">
        <v>73</v>
      </c>
    </row>
    <row r="30" spans="1:10" x14ac:dyDescent="0.25">
      <c r="A30" s="5" t="s">
        <v>1</v>
      </c>
      <c r="B30" s="26"/>
      <c r="C30" s="189" t="s">
        <v>257</v>
      </c>
      <c r="D30" s="61"/>
      <c r="E30" s="70" t="str">
        <f>IF(B30="","",SUM((B30-B28)/(D30)))</f>
        <v/>
      </c>
      <c r="F30" s="5" t="s">
        <v>4</v>
      </c>
      <c r="G30" s="26"/>
      <c r="H30" s="189" t="s">
        <v>257</v>
      </c>
      <c r="I30" s="61"/>
      <c r="J30" s="53" t="str">
        <f>IF(G30="","",SUM((G30-G28)/(I30)))</f>
        <v/>
      </c>
    </row>
    <row r="31" spans="1:10" x14ac:dyDescent="0.25">
      <c r="A31" s="6" t="s">
        <v>160</v>
      </c>
      <c r="B31" s="1"/>
      <c r="C31" s="1"/>
      <c r="D31" s="62"/>
      <c r="E31" s="69" t="s">
        <v>58</v>
      </c>
      <c r="F31" s="6" t="s">
        <v>176</v>
      </c>
      <c r="G31" s="1"/>
      <c r="H31" s="1"/>
      <c r="I31" s="62"/>
      <c r="J31" s="130" t="s">
        <v>74</v>
      </c>
    </row>
    <row r="32" spans="1:10" x14ac:dyDescent="0.25">
      <c r="A32" s="4" t="s">
        <v>1</v>
      </c>
      <c r="B32" s="26"/>
      <c r="C32" s="189" t="s">
        <v>257</v>
      </c>
      <c r="D32" s="61"/>
      <c r="E32" s="70" t="str">
        <f>IF(B32="","",SUM((B32-B30)/(D32)))</f>
        <v/>
      </c>
      <c r="F32" s="5" t="s">
        <v>4</v>
      </c>
      <c r="G32" s="26"/>
      <c r="H32" s="189" t="s">
        <v>257</v>
      </c>
      <c r="I32" s="61"/>
      <c r="J32" s="53" t="str">
        <f>IF(G32="","",SUM((G32-G30)/(I32)))</f>
        <v/>
      </c>
    </row>
    <row r="33" spans="1:10" ht="18" customHeight="1" x14ac:dyDescent="0.25">
      <c r="A33" s="6" t="s">
        <v>161</v>
      </c>
      <c r="B33" s="1"/>
      <c r="C33" s="1"/>
      <c r="D33" s="62"/>
      <c r="E33" s="69" t="s">
        <v>59</v>
      </c>
      <c r="F33" s="6" t="s">
        <v>177</v>
      </c>
      <c r="G33" s="1"/>
      <c r="H33" s="1"/>
      <c r="I33" s="62"/>
      <c r="J33" s="130" t="s">
        <v>75</v>
      </c>
    </row>
    <row r="34" spans="1:10" x14ac:dyDescent="0.25">
      <c r="A34" s="4" t="s">
        <v>1</v>
      </c>
      <c r="B34" s="26"/>
      <c r="C34" s="189" t="s">
        <v>257</v>
      </c>
      <c r="D34" s="61"/>
      <c r="E34" s="70" t="str">
        <f>IF(B34="","",SUM((B34-B32)/(D34)))</f>
        <v/>
      </c>
      <c r="F34" s="5" t="s">
        <v>4</v>
      </c>
      <c r="G34" s="26"/>
      <c r="H34" s="189" t="s">
        <v>257</v>
      </c>
      <c r="I34" s="61"/>
      <c r="J34" s="53" t="str">
        <f>IF(G34="","",SUM((G34-G32)/(I34)))</f>
        <v/>
      </c>
    </row>
    <row r="35" spans="1:10" x14ac:dyDescent="0.25">
      <c r="A35" s="6" t="s">
        <v>162</v>
      </c>
      <c r="B35" s="1"/>
      <c r="C35" s="1"/>
      <c r="D35" s="62"/>
      <c r="E35" s="69" t="s">
        <v>60</v>
      </c>
      <c r="F35" s="6" t="s">
        <v>178</v>
      </c>
      <c r="G35" s="1"/>
      <c r="H35" s="1"/>
      <c r="I35" s="62"/>
      <c r="J35" s="130" t="s">
        <v>76</v>
      </c>
    </row>
    <row r="36" spans="1:10" x14ac:dyDescent="0.25">
      <c r="A36" s="4" t="s">
        <v>1</v>
      </c>
      <c r="B36" s="26"/>
      <c r="C36" s="189" t="s">
        <v>257</v>
      </c>
      <c r="D36" s="61"/>
      <c r="E36" s="70" t="str">
        <f>IF(B36="","",SUM((B36-B34)/(D36)))</f>
        <v/>
      </c>
      <c r="F36" s="5" t="s">
        <v>4</v>
      </c>
      <c r="G36" s="26"/>
      <c r="H36" s="189" t="s">
        <v>257</v>
      </c>
      <c r="I36" s="61"/>
      <c r="J36" s="53" t="str">
        <f>IF(G36="","",SUM((G36-G34)/(I36)))</f>
        <v/>
      </c>
    </row>
    <row r="37" spans="1:10" x14ac:dyDescent="0.25">
      <c r="A37" s="6" t="s">
        <v>163</v>
      </c>
      <c r="B37" s="1"/>
      <c r="C37" s="1"/>
      <c r="D37" s="62"/>
      <c r="E37" s="69" t="s">
        <v>61</v>
      </c>
      <c r="F37" s="4" t="s">
        <v>179</v>
      </c>
      <c r="G37" s="2"/>
      <c r="H37" s="1"/>
      <c r="I37" s="60"/>
      <c r="J37" s="130" t="s">
        <v>77</v>
      </c>
    </row>
    <row r="38" spans="1:10" x14ac:dyDescent="0.25">
      <c r="A38" s="4" t="s">
        <v>1</v>
      </c>
      <c r="B38" s="26"/>
      <c r="C38" s="189" t="s">
        <v>257</v>
      </c>
      <c r="D38" s="61"/>
      <c r="E38" s="70" t="str">
        <f>IF(B38="","",SUM((B38-B36)/(D38)))</f>
        <v/>
      </c>
      <c r="F38" s="4" t="s">
        <v>4</v>
      </c>
      <c r="G38" s="34"/>
      <c r="H38" s="189" t="s">
        <v>257</v>
      </c>
      <c r="I38" s="63"/>
      <c r="J38" s="53" t="str">
        <f>IF(G38="","",SUM((G38-G36)/(I38)))</f>
        <v/>
      </c>
    </row>
    <row r="39" spans="1:10" x14ac:dyDescent="0.25">
      <c r="A39" s="6" t="s">
        <v>164</v>
      </c>
      <c r="B39" s="1"/>
      <c r="C39" s="1"/>
      <c r="D39" s="62"/>
      <c r="E39" s="69" t="s">
        <v>62</v>
      </c>
      <c r="F39" s="6" t="s">
        <v>180</v>
      </c>
      <c r="G39" s="1"/>
      <c r="H39" s="1"/>
      <c r="I39" s="62"/>
      <c r="J39" s="130" t="s">
        <v>81</v>
      </c>
    </row>
    <row r="40" spans="1:10" ht="15.75" thickBot="1" x14ac:dyDescent="0.3">
      <c r="A40" s="4" t="s">
        <v>1</v>
      </c>
      <c r="B40" s="34"/>
      <c r="C40" s="189" t="s">
        <v>257</v>
      </c>
      <c r="D40" s="63"/>
      <c r="E40" s="70" t="str">
        <f>IF(B40="","",SUM((B40-B38)/(D40)))</f>
        <v/>
      </c>
      <c r="F40" s="4" t="s">
        <v>4</v>
      </c>
      <c r="G40" s="34"/>
      <c r="H40" s="189" t="s">
        <v>257</v>
      </c>
      <c r="I40" s="63"/>
      <c r="J40" s="53" t="str">
        <f>IF(G40="","",SUM((G40-G38)/(I40)))</f>
        <v/>
      </c>
    </row>
    <row r="41" spans="1:10" ht="15.75" x14ac:dyDescent="0.25">
      <c r="A41" s="124" t="s">
        <v>149</v>
      </c>
      <c r="B41" s="125"/>
      <c r="C41" s="125"/>
      <c r="D41" s="125"/>
      <c r="E41" s="126"/>
      <c r="F41" s="7" t="s">
        <v>398</v>
      </c>
      <c r="G41" s="132"/>
      <c r="H41" s="133"/>
      <c r="I41" s="134"/>
      <c r="J41" s="140" t="str">
        <f>IF(ISERROR(AVERAGE(E34:E40,J10:J40)),"n/a",AVERAGE(E34:E40,J10:J40))</f>
        <v>n/a</v>
      </c>
    </row>
    <row r="42" spans="1:10" ht="18" customHeight="1" x14ac:dyDescent="0.25">
      <c r="A42" s="37"/>
      <c r="B42" s="38" t="s">
        <v>78</v>
      </c>
      <c r="C42" s="38"/>
      <c r="D42" s="38"/>
      <c r="E42" s="91"/>
      <c r="F42" s="85"/>
      <c r="G42" s="115"/>
      <c r="H42" s="85"/>
      <c r="I42" s="116"/>
      <c r="J42" s="141"/>
    </row>
    <row r="43" spans="1:10" ht="18" customHeight="1" x14ac:dyDescent="0.25">
      <c r="A43" s="37"/>
      <c r="B43" s="38"/>
      <c r="C43" s="38"/>
      <c r="D43" s="38"/>
      <c r="E43" s="91"/>
      <c r="F43" s="85"/>
      <c r="G43" s="115"/>
      <c r="H43" s="85"/>
      <c r="I43" s="116"/>
      <c r="J43" s="141"/>
    </row>
    <row r="44" spans="1:10" ht="18" customHeight="1" x14ac:dyDescent="0.25">
      <c r="A44" s="37"/>
      <c r="B44" s="38"/>
      <c r="C44" s="38"/>
      <c r="D44" s="38"/>
      <c r="E44" s="91"/>
      <c r="F44" s="85"/>
      <c r="G44" s="115"/>
      <c r="H44" s="85"/>
      <c r="I44" s="116"/>
      <c r="J44" s="141"/>
    </row>
    <row r="45" spans="1:10" ht="18" customHeight="1" x14ac:dyDescent="0.25">
      <c r="A45" s="37"/>
      <c r="B45" s="38" t="s">
        <v>78</v>
      </c>
      <c r="C45" s="38"/>
      <c r="D45" s="38"/>
      <c r="E45" s="91"/>
      <c r="F45" s="85"/>
      <c r="G45" s="115"/>
      <c r="H45" s="85"/>
      <c r="I45" s="116"/>
      <c r="J45" s="141"/>
    </row>
    <row r="46" spans="1:10" x14ac:dyDescent="0.25">
      <c r="A46" s="37"/>
      <c r="B46" s="119" t="s">
        <v>150</v>
      </c>
      <c r="C46" s="119"/>
      <c r="D46" s="119"/>
      <c r="E46" s="91"/>
      <c r="F46" s="121" t="s">
        <v>403</v>
      </c>
      <c r="G46" s="120"/>
      <c r="H46" s="121"/>
      <c r="I46" s="122"/>
      <c r="J46" s="142" t="s">
        <v>23</v>
      </c>
    </row>
    <row r="47" spans="1:10" ht="16.5" thickBot="1" x14ac:dyDescent="0.3">
      <c r="A47" s="127"/>
      <c r="B47" s="38"/>
      <c r="C47" s="39"/>
      <c r="D47" s="39"/>
      <c r="E47" s="128"/>
      <c r="F47" s="123" t="s">
        <v>154</v>
      </c>
      <c r="G47" s="117"/>
      <c r="H47" s="117"/>
      <c r="I47" s="118"/>
      <c r="J47" s="170" t="str">
        <f>IF(ISERROR(AVERAGE(E11:E32)),"n/a",(AVERAGE(E11:E32)))</f>
        <v>n/a</v>
      </c>
    </row>
    <row r="48" spans="1:10" ht="16.5" thickBot="1" x14ac:dyDescent="0.3">
      <c r="A48" s="40"/>
      <c r="B48" s="41"/>
      <c r="C48" s="42"/>
      <c r="D48" s="42"/>
      <c r="E48" s="92"/>
      <c r="F48" s="135" t="s">
        <v>155</v>
      </c>
      <c r="G48" s="136"/>
      <c r="H48" s="136"/>
      <c r="I48" s="137"/>
      <c r="J48" s="138" t="str">
        <f>IF(ISERROR(AVERAGE(E34:E40,J10:J40)),"n/a",AVERAGE(E34:E40,J10:J40))</f>
        <v>n/a</v>
      </c>
    </row>
    <row r="49" spans="4:10" x14ac:dyDescent="0.25">
      <c r="F49" s="79"/>
      <c r="G49" s="79"/>
      <c r="H49" s="80"/>
      <c r="I49" s="80"/>
      <c r="J49" s="81"/>
    </row>
    <row r="50" spans="4:10" ht="18.75" x14ac:dyDescent="0.3">
      <c r="D50" s="82"/>
      <c r="E50" s="77"/>
      <c r="F50" s="2"/>
      <c r="G50" s="84" t="str">
        <f>IF(ISBLANK(G40),J40,"")</f>
        <v/>
      </c>
      <c r="H50" s="2"/>
      <c r="I50" s="2"/>
      <c r="J50" s="188" t="s">
        <v>253</v>
      </c>
    </row>
  </sheetData>
  <sheetProtection algorithmName="SHA-512" hashValue="q3J8R9AdlgvqweAqmMUD7qJEp5lI1ZaOsMe/JOUYZqJLPfBYUzunuwqnm/7TXoWzfKhDkLa33T5LjwRB8OwseQ==" saltValue="3X12gjIAZIboDV/BI3SKGA==" spinCount="100000" sheet="1" objects="1" scenarios="1" selectLockedCells="1"/>
  <pageMargins left="1.161875" right="0.7" top="0.75" bottom="0.75" header="0.3" footer="0.3"/>
  <pageSetup scale="66" orientation="landscape" verticalDpi="200" r:id="rId1"/>
  <headerFooter differentOddEven="1">
    <oddFooter xml:space="preserve">&amp;C&amp;"-,Bold"&amp;18                                                                                                                                                      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N50"/>
  <sheetViews>
    <sheetView view="pageLayout" zoomScaleNormal="100" workbookViewId="0">
      <selection activeCell="D7" sqref="D7"/>
    </sheetView>
  </sheetViews>
  <sheetFormatPr defaultRowHeight="15" x14ac:dyDescent="0.25"/>
  <cols>
    <col min="1" max="1" width="11.140625" customWidth="1"/>
    <col min="2" max="2" width="15.140625" customWidth="1"/>
    <col min="3" max="3" width="10.5703125" customWidth="1"/>
    <col min="4" max="4" width="17.42578125" customWidth="1"/>
    <col min="5" max="5" width="20" customWidth="1"/>
    <col min="6" max="6" width="14.140625" customWidth="1"/>
    <col min="7" max="7" width="17.140625" customWidth="1"/>
    <col min="8" max="8" width="10.7109375" customWidth="1"/>
    <col min="9" max="9" width="15.28515625" customWidth="1"/>
    <col min="10" max="10" width="28.7109375" customWidth="1"/>
  </cols>
  <sheetData>
    <row r="1" spans="1:12" ht="29.25" thickBot="1" x14ac:dyDescent="0.5">
      <c r="A1" s="9"/>
      <c r="B1" s="139"/>
      <c r="C1" s="293" t="s">
        <v>24</v>
      </c>
      <c r="D1" s="293"/>
      <c r="E1" s="403"/>
      <c r="F1" s="406" t="str">
        <f>'TFL-1A'!F1</f>
        <v>XYZ Company Xp3 Trial Vehicle MPG Summary</v>
      </c>
      <c r="G1" s="148"/>
      <c r="H1" s="148"/>
      <c r="I1" s="148"/>
      <c r="J1" s="405"/>
    </row>
    <row r="2" spans="1:12" ht="15.75" thickBot="1" x14ac:dyDescent="0.3">
      <c r="A2" s="11"/>
      <c r="B2" s="14"/>
      <c r="C2" s="13"/>
      <c r="D2" s="13" t="s">
        <v>181</v>
      </c>
      <c r="E2" s="295"/>
      <c r="F2" s="372" t="str">
        <f>'NTFL-1A'!$F$2</f>
        <v>Driver Name/ID:</v>
      </c>
      <c r="G2" s="148"/>
      <c r="H2" s="148"/>
      <c r="I2" s="148"/>
      <c r="J2" s="373"/>
    </row>
    <row r="3" spans="1:12" ht="15.75" thickBot="1" x14ac:dyDescent="0.3">
      <c r="A3" s="11"/>
      <c r="B3" s="14"/>
      <c r="C3" s="14"/>
      <c r="D3" s="14"/>
      <c r="E3" s="295"/>
      <c r="F3" s="372" t="str">
        <f>'NTFL-1A'!$F$3</f>
        <v xml:space="preserve">Vehicle ID/Number: </v>
      </c>
      <c r="G3" s="148"/>
      <c r="H3" s="148"/>
      <c r="I3" s="148"/>
      <c r="J3" s="373"/>
    </row>
    <row r="4" spans="1:12" ht="15.75" thickBot="1" x14ac:dyDescent="0.3">
      <c r="A4" s="15"/>
      <c r="B4" s="294"/>
      <c r="C4" s="294"/>
      <c r="D4" s="294"/>
      <c r="E4" s="359"/>
      <c r="F4" s="372" t="str">
        <f>'NTFL-1A'!F4</f>
        <v>Consultant Name:</v>
      </c>
      <c r="G4" s="374"/>
      <c r="H4" s="148"/>
      <c r="I4" s="148"/>
      <c r="J4" s="149"/>
    </row>
    <row r="5" spans="1:12" ht="15.75" thickBot="1" x14ac:dyDescent="0.3">
      <c r="A5" s="11" t="s">
        <v>0</v>
      </c>
      <c r="B5" s="14"/>
      <c r="C5" s="14"/>
      <c r="D5" s="14"/>
      <c r="E5" s="295"/>
      <c r="F5" s="372" t="str">
        <f>'NTFL-1A'!F5</f>
        <v xml:space="preserve">Contact Number: </v>
      </c>
      <c r="G5" s="148"/>
      <c r="H5" s="148"/>
      <c r="I5" s="148"/>
      <c r="J5" s="149"/>
    </row>
    <row r="6" spans="1:12" ht="15.75" thickBot="1" x14ac:dyDescent="0.3">
      <c r="A6" s="302" t="s">
        <v>182</v>
      </c>
      <c r="B6" s="337"/>
      <c r="C6" s="338"/>
      <c r="D6" s="338"/>
      <c r="E6" s="404"/>
      <c r="F6" s="143" t="str">
        <f>'TFL-1A'!F6</f>
        <v xml:space="preserve">Date: </v>
      </c>
      <c r="G6" s="147"/>
      <c r="H6" s="148"/>
      <c r="I6" s="148"/>
      <c r="J6" s="149"/>
    </row>
    <row r="7" spans="1:12" ht="15.75" thickBot="1" x14ac:dyDescent="0.3">
      <c r="A7" s="18"/>
      <c r="B7" s="19"/>
      <c r="C7" s="12" t="s">
        <v>22</v>
      </c>
      <c r="D7" s="12"/>
      <c r="E7" s="20"/>
      <c r="F7" s="19"/>
      <c r="G7" s="19"/>
      <c r="H7" s="12"/>
      <c r="I7" s="12"/>
      <c r="J7" s="17"/>
    </row>
    <row r="8" spans="1:12" ht="15.75" thickBot="1" x14ac:dyDescent="0.3">
      <c r="A8" s="143" t="s">
        <v>420</v>
      </c>
      <c r="B8" s="144"/>
      <c r="C8" s="145"/>
      <c r="D8" s="146"/>
      <c r="E8" s="150" t="s">
        <v>152</v>
      </c>
      <c r="F8" s="147" t="s">
        <v>421</v>
      </c>
      <c r="G8" s="147"/>
      <c r="H8" s="148"/>
      <c r="I8" s="149"/>
      <c r="J8" s="131" t="s">
        <v>153</v>
      </c>
    </row>
    <row r="9" spans="1:12" x14ac:dyDescent="0.25">
      <c r="A9" s="4" t="s">
        <v>183</v>
      </c>
      <c r="B9" s="2"/>
      <c r="C9" s="2"/>
      <c r="D9" s="60"/>
      <c r="E9" s="151" t="s">
        <v>102</v>
      </c>
      <c r="F9" s="27" t="s">
        <v>199</v>
      </c>
      <c r="G9" s="27"/>
      <c r="H9" s="2"/>
      <c r="I9" s="60"/>
      <c r="J9" s="130" t="s">
        <v>132</v>
      </c>
    </row>
    <row r="10" spans="1:12" x14ac:dyDescent="0.25">
      <c r="A10" s="4" t="s">
        <v>21</v>
      </c>
      <c r="B10" s="26"/>
      <c r="C10" s="189" t="s">
        <v>257</v>
      </c>
      <c r="D10" s="201"/>
      <c r="E10" s="95" t="str">
        <f>IF(B10="","",ROUND(SUM((B10-'NTFL-1A'!G40)/(D10)),2))</f>
        <v/>
      </c>
      <c r="F10" s="3" t="s">
        <v>5</v>
      </c>
      <c r="G10" s="26"/>
      <c r="H10" s="189" t="s">
        <v>257</v>
      </c>
      <c r="I10" s="61"/>
      <c r="J10" s="52" t="str">
        <f>IF(G10="","",ROUND(SUM((G10-B40)/(I10)),2))</f>
        <v/>
      </c>
      <c r="K10" s="129"/>
      <c r="L10" s="82"/>
    </row>
    <row r="11" spans="1:12" x14ac:dyDescent="0.25">
      <c r="A11" s="6" t="s">
        <v>184</v>
      </c>
      <c r="B11" s="1"/>
      <c r="C11" s="2"/>
      <c r="D11" s="62"/>
      <c r="E11" s="151" t="s">
        <v>101</v>
      </c>
      <c r="F11" s="1" t="s">
        <v>200</v>
      </c>
      <c r="G11" s="1"/>
      <c r="H11" s="2"/>
      <c r="I11" s="62"/>
      <c r="J11" s="130" t="s">
        <v>133</v>
      </c>
    </row>
    <row r="12" spans="1:12" x14ac:dyDescent="0.25">
      <c r="A12" s="4" t="s">
        <v>1</v>
      </c>
      <c r="B12" s="26"/>
      <c r="C12" s="189" t="s">
        <v>257</v>
      </c>
      <c r="D12" s="61"/>
      <c r="E12" s="75" t="str">
        <f>IF(B12="","",ROUND(SUM((B12-B10)/(D12)),2))</f>
        <v/>
      </c>
      <c r="F12" s="3" t="s">
        <v>4</v>
      </c>
      <c r="G12" s="26"/>
      <c r="H12" s="189" t="s">
        <v>257</v>
      </c>
      <c r="I12" s="61"/>
      <c r="J12" s="53" t="str">
        <f>IF(G12="","",ROUND(SUM((G12-G10)/(I12)),2))</f>
        <v/>
      </c>
      <c r="K12" s="129"/>
      <c r="L12" s="82"/>
    </row>
    <row r="13" spans="1:12" x14ac:dyDescent="0.25">
      <c r="A13" s="6" t="s">
        <v>185</v>
      </c>
      <c r="B13" s="1"/>
      <c r="C13" s="1"/>
      <c r="D13" s="62"/>
      <c r="E13" s="151" t="s">
        <v>103</v>
      </c>
      <c r="F13" s="1" t="s">
        <v>201</v>
      </c>
      <c r="G13" s="1"/>
      <c r="H13" s="1"/>
      <c r="I13" s="62"/>
      <c r="J13" s="130" t="s">
        <v>134</v>
      </c>
      <c r="K13" s="129"/>
      <c r="L13" s="82"/>
    </row>
    <row r="14" spans="1:12" x14ac:dyDescent="0.25">
      <c r="A14" s="4" t="s">
        <v>2</v>
      </c>
      <c r="B14" s="26"/>
      <c r="C14" s="189" t="s">
        <v>257</v>
      </c>
      <c r="D14" s="61"/>
      <c r="E14" s="75" t="str">
        <f>IF(B14="","",ROUND(SUM((B14-B12)/(D14)),2))</f>
        <v/>
      </c>
      <c r="F14" s="3" t="s">
        <v>4</v>
      </c>
      <c r="G14" s="26"/>
      <c r="H14" s="189" t="s">
        <v>257</v>
      </c>
      <c r="I14" s="61"/>
      <c r="J14" s="53" t="str">
        <f>IF(G14="","",ROUND(SUM((G14-G12)/(I14)),2))</f>
        <v/>
      </c>
      <c r="K14" s="129"/>
      <c r="L14" s="82"/>
    </row>
    <row r="15" spans="1:12" x14ac:dyDescent="0.25">
      <c r="A15" s="6" t="s">
        <v>186</v>
      </c>
      <c r="B15" s="1"/>
      <c r="C15" s="1"/>
      <c r="D15" s="62"/>
      <c r="E15" s="151" t="s">
        <v>104</v>
      </c>
      <c r="F15" s="1" t="s">
        <v>202</v>
      </c>
      <c r="G15" s="1"/>
      <c r="H15" s="1"/>
      <c r="I15" s="62"/>
      <c r="J15" s="130" t="s">
        <v>135</v>
      </c>
      <c r="K15" s="129"/>
      <c r="L15" s="82"/>
    </row>
    <row r="16" spans="1:12" x14ac:dyDescent="0.25">
      <c r="A16" s="4" t="s">
        <v>1</v>
      </c>
      <c r="B16" s="26"/>
      <c r="C16" s="189" t="s">
        <v>257</v>
      </c>
      <c r="D16" s="61"/>
      <c r="E16" s="75" t="str">
        <f>IF(B16="","",ROUND(SUM((B16-B14)/(D16)),2))</f>
        <v/>
      </c>
      <c r="F16" s="3" t="s">
        <v>4</v>
      </c>
      <c r="G16" s="26"/>
      <c r="H16" s="189" t="s">
        <v>257</v>
      </c>
      <c r="I16" s="61"/>
      <c r="J16" s="53" t="str">
        <f>IF(G16="","",ROUND(SUM((G16-G14)/(I16)),2))</f>
        <v/>
      </c>
      <c r="K16" s="129"/>
      <c r="L16" s="82"/>
    </row>
    <row r="17" spans="1:14" x14ac:dyDescent="0.25">
      <c r="A17" s="6" t="s">
        <v>187</v>
      </c>
      <c r="B17" s="1"/>
      <c r="C17" s="1"/>
      <c r="D17" s="62"/>
      <c r="E17" s="151" t="s">
        <v>105</v>
      </c>
      <c r="F17" s="1" t="s">
        <v>203</v>
      </c>
      <c r="G17" s="1"/>
      <c r="H17" s="1"/>
      <c r="I17" s="62"/>
      <c r="J17" s="130" t="s">
        <v>136</v>
      </c>
      <c r="K17" s="129"/>
      <c r="L17" s="82"/>
    </row>
    <row r="18" spans="1:14" x14ac:dyDescent="0.25">
      <c r="A18" s="4" t="s">
        <v>3</v>
      </c>
      <c r="B18" s="26"/>
      <c r="C18" s="189" t="s">
        <v>257</v>
      </c>
      <c r="D18" s="61"/>
      <c r="E18" s="75" t="str">
        <f>IF(B18="","",ROUND(SUM((B18-B16)/(D18)),2))</f>
        <v/>
      </c>
      <c r="F18" s="3" t="s">
        <v>4</v>
      </c>
      <c r="G18" s="26"/>
      <c r="H18" s="189" t="s">
        <v>257</v>
      </c>
      <c r="I18" s="61"/>
      <c r="J18" s="53" t="str">
        <f>IF(G18="","",ROUND(SUM((G18-G16)/(I18)),2))</f>
        <v/>
      </c>
      <c r="K18" s="129"/>
      <c r="L18" s="82"/>
    </row>
    <row r="19" spans="1:14" x14ac:dyDescent="0.25">
      <c r="A19" s="6" t="s">
        <v>188</v>
      </c>
      <c r="B19" s="1"/>
      <c r="C19" s="1"/>
      <c r="D19" s="62"/>
      <c r="E19" s="151" t="s">
        <v>106</v>
      </c>
      <c r="F19" s="1" t="s">
        <v>204</v>
      </c>
      <c r="G19" s="1"/>
      <c r="H19" s="1"/>
      <c r="I19" s="62"/>
      <c r="J19" s="130" t="s">
        <v>137</v>
      </c>
      <c r="K19" s="129"/>
      <c r="L19" s="82"/>
    </row>
    <row r="20" spans="1:14" x14ac:dyDescent="0.25">
      <c r="A20" s="4" t="s">
        <v>1</v>
      </c>
      <c r="B20" s="26"/>
      <c r="C20" s="189" t="s">
        <v>257</v>
      </c>
      <c r="D20" s="61"/>
      <c r="E20" s="75" t="str">
        <f>IF(B20="","",ROUND(SUM((B20-B18)/(D20)),2))</f>
        <v/>
      </c>
      <c r="F20" s="3" t="s">
        <v>4</v>
      </c>
      <c r="G20" s="26"/>
      <c r="H20" s="189" t="s">
        <v>257</v>
      </c>
      <c r="I20" s="61"/>
      <c r="J20" s="53" t="str">
        <f>IF(G20="","",ROUND(SUM((G20-G18)/(I20)),2))</f>
        <v/>
      </c>
      <c r="K20" s="129"/>
      <c r="L20" s="82"/>
    </row>
    <row r="21" spans="1:14" x14ac:dyDescent="0.25">
      <c r="A21" s="6" t="s">
        <v>189</v>
      </c>
      <c r="B21" s="1"/>
      <c r="C21" s="1"/>
      <c r="D21" s="62"/>
      <c r="E21" s="151" t="s">
        <v>107</v>
      </c>
      <c r="F21" s="1" t="s">
        <v>205</v>
      </c>
      <c r="G21" s="1"/>
      <c r="H21" s="1"/>
      <c r="I21" s="62"/>
      <c r="J21" s="130" t="s">
        <v>138</v>
      </c>
      <c r="K21" s="129"/>
      <c r="L21" s="82"/>
    </row>
    <row r="22" spans="1:14" x14ac:dyDescent="0.25">
      <c r="A22" s="4" t="s">
        <v>1</v>
      </c>
      <c r="B22" s="26"/>
      <c r="C22" s="189" t="s">
        <v>257</v>
      </c>
      <c r="D22" s="61"/>
      <c r="E22" s="75" t="str">
        <f>IF(B22="","",ROUND(SUM((B22-B20)/(D22)),2))</f>
        <v/>
      </c>
      <c r="F22" s="3" t="s">
        <v>4</v>
      </c>
      <c r="G22" s="26"/>
      <c r="H22" s="189" t="s">
        <v>257</v>
      </c>
      <c r="I22" s="61"/>
      <c r="J22" s="53" t="str">
        <f>IF(G22="","",ROUND(SUM((G22-G20)/(I22)),2))</f>
        <v/>
      </c>
      <c r="K22" s="129"/>
      <c r="L22" s="82"/>
    </row>
    <row r="23" spans="1:14" x14ac:dyDescent="0.25">
      <c r="A23" s="6" t="s">
        <v>190</v>
      </c>
      <c r="B23" s="1"/>
      <c r="C23" s="1"/>
      <c r="D23" s="62"/>
      <c r="E23" s="151" t="s">
        <v>108</v>
      </c>
      <c r="F23" s="1" t="s">
        <v>206</v>
      </c>
      <c r="G23" s="1"/>
      <c r="H23" s="1"/>
      <c r="I23" s="62"/>
      <c r="J23" s="130" t="s">
        <v>139</v>
      </c>
      <c r="K23" s="129"/>
      <c r="L23" s="82"/>
    </row>
    <row r="24" spans="1:14" x14ac:dyDescent="0.25">
      <c r="A24" s="4" t="s">
        <v>1</v>
      </c>
      <c r="B24" s="26"/>
      <c r="C24" s="189" t="s">
        <v>257</v>
      </c>
      <c r="D24" s="61"/>
      <c r="E24" s="75" t="str">
        <f>IF(B24="","",ROUND(SUM((B24-B22)/(D24)),2))</f>
        <v/>
      </c>
      <c r="F24" s="3" t="s">
        <v>4</v>
      </c>
      <c r="G24" s="26"/>
      <c r="H24" s="189" t="s">
        <v>257</v>
      </c>
      <c r="I24" s="61"/>
      <c r="J24" s="53" t="str">
        <f>IF(G24="","",ROUND(SUM((G24-G22)/(I24)),2))</f>
        <v/>
      </c>
      <c r="K24" s="129"/>
      <c r="L24" s="82"/>
    </row>
    <row r="25" spans="1:14" x14ac:dyDescent="0.25">
      <c r="A25" s="6" t="s">
        <v>191</v>
      </c>
      <c r="B25" s="1"/>
      <c r="C25" s="1"/>
      <c r="D25" s="62"/>
      <c r="E25" s="151" t="s">
        <v>109</v>
      </c>
      <c r="F25" s="1" t="s">
        <v>210</v>
      </c>
      <c r="G25" s="1"/>
      <c r="H25" s="1"/>
      <c r="I25" s="62"/>
      <c r="J25" s="130" t="s">
        <v>140</v>
      </c>
      <c r="K25" s="129"/>
      <c r="L25" s="82"/>
    </row>
    <row r="26" spans="1:14" x14ac:dyDescent="0.25">
      <c r="A26" s="4" t="s">
        <v>1</v>
      </c>
      <c r="B26" s="26"/>
      <c r="C26" s="189" t="s">
        <v>257</v>
      </c>
      <c r="D26" s="61"/>
      <c r="E26" s="75" t="str">
        <f>IF(B26="","",ROUND(SUM((B26-B24)/(D26)),2))</f>
        <v/>
      </c>
      <c r="F26" s="3" t="s">
        <v>4</v>
      </c>
      <c r="G26" s="26"/>
      <c r="H26" s="189" t="s">
        <v>257</v>
      </c>
      <c r="I26" s="61"/>
      <c r="J26" s="53" t="str">
        <f>IF(G26="","",ROUND(SUM((G26-G24)/(I26)),2))</f>
        <v/>
      </c>
      <c r="K26" s="129"/>
      <c r="L26" s="82"/>
      <c r="N26" s="129"/>
    </row>
    <row r="27" spans="1:14" x14ac:dyDescent="0.25">
      <c r="A27" s="6" t="s">
        <v>192</v>
      </c>
      <c r="B27" s="1"/>
      <c r="C27" s="1"/>
      <c r="D27" s="62"/>
      <c r="E27" s="151" t="s">
        <v>110</v>
      </c>
      <c r="F27" s="2" t="s">
        <v>207</v>
      </c>
      <c r="G27" s="2"/>
      <c r="H27" s="1"/>
      <c r="I27" s="60"/>
      <c r="J27" s="130" t="s">
        <v>141</v>
      </c>
      <c r="K27" s="129"/>
      <c r="L27" s="82"/>
    </row>
    <row r="28" spans="1:14" x14ac:dyDescent="0.25">
      <c r="A28" s="4" t="s">
        <v>1</v>
      </c>
      <c r="B28" s="26"/>
      <c r="C28" s="189" t="s">
        <v>257</v>
      </c>
      <c r="D28" s="61"/>
      <c r="E28" s="75" t="str">
        <f>IF(B28="","",ROUND(SUM((B28-B26)/(D28)),2))</f>
        <v/>
      </c>
      <c r="F28" s="2" t="s">
        <v>4</v>
      </c>
      <c r="G28" s="34"/>
      <c r="H28" s="189" t="s">
        <v>257</v>
      </c>
      <c r="I28" s="63"/>
      <c r="J28" s="53" t="str">
        <f>IF(G28="","",ROUND(SUM((G28-G26)/(I28)),2))</f>
        <v/>
      </c>
      <c r="K28" s="129"/>
      <c r="L28" s="82"/>
    </row>
    <row r="29" spans="1:14" x14ac:dyDescent="0.25">
      <c r="A29" s="6" t="s">
        <v>193</v>
      </c>
      <c r="B29" s="1"/>
      <c r="C29" s="1"/>
      <c r="D29" s="62"/>
      <c r="E29" s="151" t="s">
        <v>111</v>
      </c>
      <c r="F29" s="1" t="s">
        <v>208</v>
      </c>
      <c r="G29" s="1"/>
      <c r="H29" s="1"/>
      <c r="I29" s="62"/>
      <c r="J29" s="130" t="s">
        <v>142</v>
      </c>
      <c r="K29" s="129"/>
      <c r="L29" s="82"/>
    </row>
    <row r="30" spans="1:14" x14ac:dyDescent="0.25">
      <c r="A30" s="5" t="s">
        <v>1</v>
      </c>
      <c r="B30" s="26"/>
      <c r="C30" s="189" t="s">
        <v>257</v>
      </c>
      <c r="D30" s="61"/>
      <c r="E30" s="75" t="str">
        <f>IF(B30="","",ROUND(SUM((B30-B28)/(D30)),2))</f>
        <v/>
      </c>
      <c r="F30" s="3" t="s">
        <v>4</v>
      </c>
      <c r="G30" s="26"/>
      <c r="H30" s="189" t="s">
        <v>257</v>
      </c>
      <c r="I30" s="61"/>
      <c r="J30" s="53" t="str">
        <f>IF(G30="","",ROUND(SUM((G30-G28)/(I30)),2))</f>
        <v/>
      </c>
      <c r="K30" s="129"/>
      <c r="L30" s="82"/>
    </row>
    <row r="31" spans="1:14" x14ac:dyDescent="0.25">
      <c r="A31" s="6" t="s">
        <v>194</v>
      </c>
      <c r="B31" s="1"/>
      <c r="C31" s="1"/>
      <c r="D31" s="62"/>
      <c r="E31" s="151" t="s">
        <v>112</v>
      </c>
      <c r="F31" s="1" t="s">
        <v>209</v>
      </c>
      <c r="G31" s="1"/>
      <c r="H31" s="1"/>
      <c r="I31" s="62"/>
      <c r="J31" s="130" t="s">
        <v>143</v>
      </c>
      <c r="K31" s="129"/>
      <c r="L31" s="82"/>
    </row>
    <row r="32" spans="1:14" x14ac:dyDescent="0.25">
      <c r="A32" s="4" t="s">
        <v>1</v>
      </c>
      <c r="B32" s="26"/>
      <c r="C32" s="189" t="s">
        <v>257</v>
      </c>
      <c r="D32" s="61"/>
      <c r="E32" s="75" t="str">
        <f>IF(B32="","",ROUND(SUM((B32-B30)/(D32)),2))</f>
        <v/>
      </c>
      <c r="F32" s="3" t="s">
        <v>4</v>
      </c>
      <c r="G32" s="26"/>
      <c r="H32" s="189" t="s">
        <v>257</v>
      </c>
      <c r="I32" s="61"/>
      <c r="J32" s="53" t="str">
        <f>IF(G32="","",ROUND(SUM((G32-G30)/(I32)),2))</f>
        <v/>
      </c>
      <c r="K32" s="129"/>
      <c r="L32" s="82"/>
    </row>
    <row r="33" spans="1:11" x14ac:dyDescent="0.25">
      <c r="A33" s="6" t="s">
        <v>195</v>
      </c>
      <c r="B33" s="1"/>
      <c r="C33" s="1"/>
      <c r="D33" s="62"/>
      <c r="E33" s="151" t="s">
        <v>113</v>
      </c>
      <c r="F33" s="1" t="s">
        <v>211</v>
      </c>
      <c r="G33" s="1"/>
      <c r="H33" s="1"/>
      <c r="I33" s="62"/>
      <c r="J33" s="130" t="s">
        <v>144</v>
      </c>
    </row>
    <row r="34" spans="1:11" x14ac:dyDescent="0.25">
      <c r="A34" s="4" t="s">
        <v>1</v>
      </c>
      <c r="B34" s="26"/>
      <c r="C34" s="189" t="s">
        <v>257</v>
      </c>
      <c r="D34" s="61"/>
      <c r="E34" s="75" t="str">
        <f>IF(B34="","",ROUND(SUM((B34-B32)/(D34)),2))</f>
        <v/>
      </c>
      <c r="F34" s="3" t="s">
        <v>4</v>
      </c>
      <c r="G34" s="26"/>
      <c r="H34" s="189" t="s">
        <v>257</v>
      </c>
      <c r="I34" s="61"/>
      <c r="J34" s="53" t="str">
        <f>IF(G34="","",ROUND(SUM((G34-G32)/(I34)),2))</f>
        <v/>
      </c>
    </row>
    <row r="35" spans="1:11" x14ac:dyDescent="0.25">
      <c r="A35" s="6" t="s">
        <v>196</v>
      </c>
      <c r="B35" s="1"/>
      <c r="C35" s="1"/>
      <c r="D35" s="62"/>
      <c r="E35" s="151" t="s">
        <v>114</v>
      </c>
      <c r="F35" s="1" t="s">
        <v>212</v>
      </c>
      <c r="G35" s="1"/>
      <c r="H35" s="1"/>
      <c r="I35" s="62"/>
      <c r="J35" s="130" t="s">
        <v>145</v>
      </c>
    </row>
    <row r="36" spans="1:11" x14ac:dyDescent="0.25">
      <c r="A36" s="4" t="s">
        <v>1</v>
      </c>
      <c r="B36" s="26"/>
      <c r="C36" s="189" t="s">
        <v>257</v>
      </c>
      <c r="D36" s="61"/>
      <c r="E36" s="75" t="str">
        <f>IF(B36="","",ROUND(SUM((B36-B34)/(D36)),2))</f>
        <v/>
      </c>
      <c r="F36" s="3" t="s">
        <v>4</v>
      </c>
      <c r="G36" s="26"/>
      <c r="H36" s="189" t="s">
        <v>257</v>
      </c>
      <c r="I36" s="61"/>
      <c r="J36" s="53" t="str">
        <f>IF(G36="","",ROUND(SUM((G36-G34)/(I36)),2))</f>
        <v/>
      </c>
    </row>
    <row r="37" spans="1:11" x14ac:dyDescent="0.25">
      <c r="A37" s="6" t="s">
        <v>197</v>
      </c>
      <c r="B37" s="1"/>
      <c r="C37" s="1"/>
      <c r="D37" s="62"/>
      <c r="E37" s="151" t="s">
        <v>115</v>
      </c>
      <c r="F37" s="2" t="s">
        <v>213</v>
      </c>
      <c r="G37" s="2"/>
      <c r="H37" s="1"/>
      <c r="I37" s="60"/>
      <c r="J37" s="130" t="s">
        <v>146</v>
      </c>
    </row>
    <row r="38" spans="1:11" x14ac:dyDescent="0.25">
      <c r="A38" s="4" t="s">
        <v>1</v>
      </c>
      <c r="B38" s="26"/>
      <c r="C38" s="189" t="s">
        <v>257</v>
      </c>
      <c r="D38" s="61"/>
      <c r="E38" s="75" t="str">
        <f>IF(B38="","",ROUND(SUM((B38-B36)/(D38)),2))</f>
        <v/>
      </c>
      <c r="F38" s="2" t="s">
        <v>4</v>
      </c>
      <c r="G38" s="34"/>
      <c r="H38" s="189" t="s">
        <v>257</v>
      </c>
      <c r="I38" s="63"/>
      <c r="J38" s="53" t="str">
        <f>IF(G38="","",ROUND(SUM((G38-G36)/(I38)),2))</f>
        <v/>
      </c>
    </row>
    <row r="39" spans="1:11" x14ac:dyDescent="0.25">
      <c r="A39" s="6" t="s">
        <v>198</v>
      </c>
      <c r="B39" s="1"/>
      <c r="C39" s="1"/>
      <c r="D39" s="62"/>
      <c r="E39" s="151" t="s">
        <v>116</v>
      </c>
      <c r="F39" s="1" t="s">
        <v>214</v>
      </c>
      <c r="G39" s="1"/>
      <c r="H39" s="1"/>
      <c r="I39" s="62"/>
      <c r="J39" s="130" t="s">
        <v>147</v>
      </c>
    </row>
    <row r="40" spans="1:11" ht="15.75" thickBot="1" x14ac:dyDescent="0.3">
      <c r="A40" s="4" t="s">
        <v>1</v>
      </c>
      <c r="B40" s="34"/>
      <c r="C40" s="189" t="s">
        <v>257</v>
      </c>
      <c r="D40" s="63"/>
      <c r="E40" s="75" t="str">
        <f>IF(B40="","",ROUND(SUM((B40-B38)/(D40)),2))</f>
        <v/>
      </c>
      <c r="F40" s="2" t="s">
        <v>4</v>
      </c>
      <c r="G40" s="34"/>
      <c r="H40" s="189" t="s">
        <v>257</v>
      </c>
      <c r="I40" s="63"/>
      <c r="J40" s="53" t="str">
        <f>IF(G40="","",ROUND(SUM((G40-G38)/(I40)),2))</f>
        <v/>
      </c>
    </row>
    <row r="41" spans="1:11" ht="21" customHeight="1" thickBot="1" x14ac:dyDescent="0.3">
      <c r="A41" s="104"/>
      <c r="B41" s="105"/>
      <c r="C41" s="106"/>
      <c r="D41" s="105"/>
      <c r="E41" s="107"/>
      <c r="F41" s="100" t="s">
        <v>219</v>
      </c>
      <c r="G41" s="101"/>
      <c r="H41" s="102"/>
      <c r="I41" s="103"/>
      <c r="J41" s="152" t="str">
        <f>IF(ISERROR(AVERAGE(E10:E40,J10:J40)),"n/a",AVERAGE(E10:E40,J10:J40))</f>
        <v>n/a</v>
      </c>
    </row>
    <row r="42" spans="1:11" ht="18" customHeight="1" x14ac:dyDescent="0.25">
      <c r="A42" s="18"/>
      <c r="B42" s="12"/>
      <c r="C42" s="12"/>
      <c r="D42" s="12"/>
      <c r="E42" s="90"/>
      <c r="F42" s="31" t="s">
        <v>221</v>
      </c>
      <c r="G42" s="30"/>
      <c r="H42" s="30"/>
      <c r="I42" s="65"/>
      <c r="J42" s="83" t="s">
        <v>23</v>
      </c>
    </row>
    <row r="43" spans="1:11" ht="18.75" customHeight="1" x14ac:dyDescent="0.25">
      <c r="A43" s="37"/>
      <c r="B43" s="38"/>
      <c r="C43" s="39"/>
      <c r="D43" s="39"/>
      <c r="E43" s="91"/>
      <c r="F43" s="76" t="s">
        <v>220</v>
      </c>
      <c r="G43" s="7"/>
      <c r="H43" s="8"/>
      <c r="I43" s="64"/>
      <c r="J43" s="86" t="str">
        <f>IF(ISERROR(ROUND(('NTFL-1A'!J47),2)),"n/a",ROUND(('NTFL-1A'!J47),2))</f>
        <v>n/a</v>
      </c>
      <c r="K43" s="82"/>
    </row>
    <row r="44" spans="1:11" ht="17.25" customHeight="1" x14ac:dyDescent="0.25">
      <c r="A44" s="37"/>
      <c r="B44" s="43" t="s">
        <v>80</v>
      </c>
      <c r="C44" s="43"/>
      <c r="D44" s="43"/>
      <c r="E44" s="91"/>
      <c r="F44" s="76" t="s">
        <v>222</v>
      </c>
      <c r="G44" s="7"/>
      <c r="H44" s="8"/>
      <c r="I44" s="64"/>
      <c r="J44" s="153" t="str">
        <f>IF(ISERROR(ROUND(('NTFL-1A'!J48),2)),"n/a",ROUND(('NTFL-1A'!J48),2))</f>
        <v>n/a</v>
      </c>
      <c r="K44" s="82"/>
    </row>
    <row r="45" spans="1:11" ht="17.25" customHeight="1" x14ac:dyDescent="0.25">
      <c r="A45" s="37"/>
      <c r="B45" s="38"/>
      <c r="C45" s="39"/>
      <c r="D45" s="39"/>
      <c r="E45" s="91"/>
      <c r="F45" s="76" t="s">
        <v>223</v>
      </c>
      <c r="G45" s="76"/>
      <c r="H45" s="7"/>
      <c r="I45" s="87"/>
      <c r="J45" s="154" t="str">
        <f>IF(ISERROR(ROUND(J41,2)),"n/a",ROUND(J41,2))</f>
        <v>n/a</v>
      </c>
      <c r="K45" s="82"/>
    </row>
    <row r="46" spans="1:11" ht="18.75" customHeight="1" thickBot="1" x14ac:dyDescent="0.3">
      <c r="A46" s="210"/>
      <c r="B46" s="41"/>
      <c r="C46" s="42"/>
      <c r="D46" s="211"/>
      <c r="E46" s="212"/>
      <c r="F46" s="213" t="s">
        <v>224</v>
      </c>
      <c r="G46" s="213"/>
      <c r="H46" s="32"/>
      <c r="I46" s="214"/>
      <c r="J46" s="216" t="str">
        <f>IF(ISERROR(ROUND(SUM((J45+J44)/(2)),2)),"n/a",ROUND(SUM((J45+J44)/(2)),2))</f>
        <v>n/a</v>
      </c>
      <c r="K46" s="82"/>
    </row>
    <row r="47" spans="1:11" x14ac:dyDescent="0.25">
      <c r="A47" s="38"/>
      <c r="B47" s="38"/>
      <c r="C47" s="39"/>
      <c r="D47" s="39"/>
      <c r="E47" s="78"/>
      <c r="F47" s="79"/>
      <c r="G47" s="79"/>
      <c r="H47" s="80"/>
      <c r="I47" s="80"/>
      <c r="J47" s="81"/>
      <c r="K47" s="82"/>
    </row>
    <row r="48" spans="1:11" ht="18.75" x14ac:dyDescent="0.3">
      <c r="A48" s="38"/>
      <c r="B48" s="38"/>
      <c r="C48" s="39"/>
      <c r="D48" s="39"/>
      <c r="E48" s="78"/>
      <c r="F48" s="79"/>
      <c r="G48" s="79"/>
      <c r="H48" s="80"/>
      <c r="I48" s="80"/>
      <c r="J48" s="188" t="s">
        <v>254</v>
      </c>
      <c r="K48" s="82"/>
    </row>
    <row r="49" spans="4:11" x14ac:dyDescent="0.25">
      <c r="G49" s="82" t="str">
        <f>IF(ISBLANK(G40),J40,"")</f>
        <v/>
      </c>
      <c r="K49" s="82"/>
    </row>
    <row r="50" spans="4:11" x14ac:dyDescent="0.25">
      <c r="D50" s="82"/>
      <c r="E50" s="77"/>
    </row>
  </sheetData>
  <sheetProtection algorithmName="SHA-512" hashValue="uEVaYbxASeCpS+EGr8xbcytMDFYEEdskWn423Zs4/4YKuA7XFaSZaQ122POWORvNfNNfeLjo8eqMPdBb0q0LuA==" saltValue="jeDR1jGIHPKJF+TvnHzRuw==" spinCount="100000" sheet="1" objects="1" scenarios="1"/>
  <pageMargins left="1.1481250000000001" right="0.7" top="0.75" bottom="0.75" header="0.3" footer="0.3"/>
  <pageSetup scale="66" orientation="landscape" verticalDpi="2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5"/>
  <sheetViews>
    <sheetView view="pageLayout" zoomScaleNormal="100" workbookViewId="0">
      <selection activeCell="E7" sqref="E7"/>
    </sheetView>
  </sheetViews>
  <sheetFormatPr defaultRowHeight="15" x14ac:dyDescent="0.25"/>
  <cols>
    <col min="1" max="1" width="11.140625" customWidth="1"/>
    <col min="2" max="2" width="15.140625" customWidth="1"/>
    <col min="3" max="3" width="10.5703125" customWidth="1"/>
    <col min="4" max="4" width="17.42578125" customWidth="1"/>
    <col min="5" max="5" width="22.42578125" customWidth="1"/>
    <col min="6" max="6" width="14.140625" customWidth="1"/>
    <col min="7" max="7" width="17.140625" customWidth="1"/>
    <col min="8" max="8" width="10.7109375" customWidth="1"/>
    <col min="9" max="9" width="15.28515625" customWidth="1"/>
    <col min="10" max="10" width="28.7109375" customWidth="1"/>
    <col min="11" max="11" width="0" hidden="1" customWidth="1"/>
  </cols>
  <sheetData>
    <row r="1" spans="1:10" ht="28.5" x14ac:dyDescent="0.45">
      <c r="A1" s="9"/>
      <c r="B1" s="139"/>
      <c r="C1" s="293" t="s">
        <v>24</v>
      </c>
      <c r="D1" s="293"/>
      <c r="E1" s="403"/>
      <c r="F1" s="392" t="str">
        <f>'NTFL-1A'!F1</f>
        <v>XYZ Company Xp3 Trial Vehicle MPG Summary</v>
      </c>
      <c r="G1" s="326"/>
      <c r="H1" s="326"/>
      <c r="I1" s="326"/>
      <c r="J1" s="329"/>
    </row>
    <row r="2" spans="1:10" x14ac:dyDescent="0.25">
      <c r="A2" s="11"/>
      <c r="B2" s="14"/>
      <c r="C2" s="13"/>
      <c r="D2" s="13" t="s">
        <v>181</v>
      </c>
      <c r="E2" s="295"/>
      <c r="F2" s="371" t="str">
        <f>'NTFL-1A'!F2</f>
        <v>Driver Name/ID:</v>
      </c>
      <c r="G2" s="330"/>
      <c r="H2" s="330"/>
      <c r="I2" s="330"/>
      <c r="J2" s="333"/>
    </row>
    <row r="3" spans="1:10" x14ac:dyDescent="0.25">
      <c r="A3" s="11"/>
      <c r="B3" s="14"/>
      <c r="C3" s="14"/>
      <c r="D3" s="14"/>
      <c r="E3" s="295"/>
      <c r="F3" s="371" t="str">
        <f>'NTFL-1A'!F3</f>
        <v xml:space="preserve">Vehicle ID/Number: </v>
      </c>
      <c r="G3" s="330"/>
      <c r="H3" s="330"/>
      <c r="I3" s="330"/>
      <c r="J3" s="333"/>
    </row>
    <row r="4" spans="1:10" x14ac:dyDescent="0.25">
      <c r="A4" s="15"/>
      <c r="B4" s="294"/>
      <c r="C4" s="294"/>
      <c r="D4" s="294"/>
      <c r="E4" s="359"/>
      <c r="F4" s="371" t="str">
        <f>'NTFL-1A'!F4</f>
        <v>Consultant Name:</v>
      </c>
      <c r="G4" s="334"/>
      <c r="H4" s="330"/>
      <c r="I4" s="330"/>
      <c r="J4" s="335"/>
    </row>
    <row r="5" spans="1:10" x14ac:dyDescent="0.25">
      <c r="A5" s="11" t="s">
        <v>0</v>
      </c>
      <c r="B5" s="14"/>
      <c r="C5" s="14"/>
      <c r="D5" s="14"/>
      <c r="E5" s="295"/>
      <c r="F5" s="371" t="str">
        <f>'NTFL-1A'!F5</f>
        <v xml:space="preserve">Contact Number: </v>
      </c>
      <c r="G5" s="330"/>
      <c r="H5" s="330"/>
      <c r="I5" s="330"/>
      <c r="J5" s="335"/>
    </row>
    <row r="6" spans="1:10" ht="15.75" thickBot="1" x14ac:dyDescent="0.3">
      <c r="A6" s="302" t="s">
        <v>182</v>
      </c>
      <c r="B6" s="337"/>
      <c r="C6" s="338"/>
      <c r="D6" s="338"/>
      <c r="E6" s="404"/>
      <c r="F6" s="407" t="str">
        <f>'NTFL-1A'!F6</f>
        <v xml:space="preserve">Date: </v>
      </c>
      <c r="G6" s="349"/>
      <c r="H6" s="362"/>
      <c r="I6" s="362"/>
      <c r="J6" s="363"/>
    </row>
    <row r="7" spans="1:10" ht="15.75" thickBot="1" x14ac:dyDescent="0.3">
      <c r="A7" s="18"/>
      <c r="B7" s="19"/>
      <c r="C7" s="12" t="s">
        <v>22</v>
      </c>
      <c r="D7" s="12"/>
      <c r="E7" s="20"/>
      <c r="F7" s="19"/>
      <c r="G7" s="19"/>
      <c r="H7" s="12"/>
      <c r="I7" s="12"/>
      <c r="J7" s="17"/>
    </row>
    <row r="8" spans="1:10" ht="15.75" thickBot="1" x14ac:dyDescent="0.3">
      <c r="A8" s="143" t="s">
        <v>422</v>
      </c>
      <c r="B8" s="144"/>
      <c r="C8" s="145"/>
      <c r="D8" s="146"/>
      <c r="E8" s="150" t="s">
        <v>152</v>
      </c>
      <c r="F8" s="147" t="s">
        <v>423</v>
      </c>
      <c r="G8" s="147"/>
      <c r="H8" s="148"/>
      <c r="I8" s="149"/>
      <c r="J8" s="25" t="s">
        <v>153</v>
      </c>
    </row>
    <row r="9" spans="1:10" x14ac:dyDescent="0.25">
      <c r="A9" s="4" t="s">
        <v>335</v>
      </c>
      <c r="B9" s="2"/>
      <c r="C9" s="2"/>
      <c r="D9" s="60"/>
      <c r="E9" s="151" t="s">
        <v>293</v>
      </c>
      <c r="F9" s="27" t="s">
        <v>336</v>
      </c>
      <c r="G9" s="27"/>
      <c r="H9" s="2"/>
      <c r="I9" s="60"/>
      <c r="J9" s="130" t="s">
        <v>301</v>
      </c>
    </row>
    <row r="10" spans="1:10" x14ac:dyDescent="0.25">
      <c r="A10" s="4" t="s">
        <v>21</v>
      </c>
      <c r="B10" s="26"/>
      <c r="C10" s="2" t="s">
        <v>302</v>
      </c>
      <c r="D10" s="201"/>
      <c r="E10" s="95" t="str">
        <f>IF(B10="","",SUM((B10-'NTFL-1B'!G40)/(D10)))</f>
        <v/>
      </c>
      <c r="F10" s="3" t="s">
        <v>5</v>
      </c>
      <c r="G10" s="26"/>
      <c r="H10" s="3" t="s">
        <v>303</v>
      </c>
      <c r="I10" s="61"/>
      <c r="J10" s="52" t="str">
        <f>IF(G10="","",ROUND(SUM((G10-B40)/(I10)),2))</f>
        <v/>
      </c>
    </row>
    <row r="11" spans="1:10" x14ac:dyDescent="0.25">
      <c r="A11" s="6" t="s">
        <v>337</v>
      </c>
      <c r="B11" s="1"/>
      <c r="C11" s="2"/>
      <c r="D11" s="62"/>
      <c r="E11" s="151" t="s">
        <v>294</v>
      </c>
      <c r="F11" s="1" t="s">
        <v>338</v>
      </c>
      <c r="G11" s="1"/>
      <c r="H11" s="1"/>
      <c r="I11" s="62"/>
      <c r="J11" s="130" t="s">
        <v>304</v>
      </c>
    </row>
    <row r="12" spans="1:10" x14ac:dyDescent="0.25">
      <c r="A12" s="4" t="s">
        <v>1</v>
      </c>
      <c r="B12" s="26"/>
      <c r="C12" s="2" t="s">
        <v>305</v>
      </c>
      <c r="D12" s="61"/>
      <c r="E12" s="75" t="str">
        <f>IF(B12="","",SUM((B12-B10)/(D12)))</f>
        <v/>
      </c>
      <c r="F12" s="3" t="s">
        <v>4</v>
      </c>
      <c r="G12" s="26"/>
      <c r="H12" s="3" t="s">
        <v>303</v>
      </c>
      <c r="I12" s="61"/>
      <c r="J12" s="53" t="str">
        <f>IF(G12="","",ROUND(SUM((G12-G10)/(I12)),2))</f>
        <v/>
      </c>
    </row>
    <row r="13" spans="1:10" x14ac:dyDescent="0.25">
      <c r="A13" s="6" t="s">
        <v>339</v>
      </c>
      <c r="B13" s="1"/>
      <c r="C13" s="1"/>
      <c r="D13" s="62"/>
      <c r="E13" s="151" t="s">
        <v>295</v>
      </c>
      <c r="F13" s="1" t="s">
        <v>340</v>
      </c>
      <c r="G13" s="1"/>
      <c r="H13" s="1"/>
      <c r="I13" s="62"/>
      <c r="J13" s="130" t="s">
        <v>306</v>
      </c>
    </row>
    <row r="14" spans="1:10" x14ac:dyDescent="0.25">
      <c r="A14" s="4" t="s">
        <v>2</v>
      </c>
      <c r="B14" s="26"/>
      <c r="C14" s="2" t="s">
        <v>305</v>
      </c>
      <c r="D14" s="61"/>
      <c r="E14" s="75" t="str">
        <f>IF(B14="","",SUM((B14-B12)/(D14)))</f>
        <v/>
      </c>
      <c r="F14" s="3" t="s">
        <v>4</v>
      </c>
      <c r="G14" s="26"/>
      <c r="H14" s="3" t="s">
        <v>303</v>
      </c>
      <c r="I14" s="61"/>
      <c r="J14" s="53" t="str">
        <f>IF(G14="","",ROUND(SUM((G14-G12)/(I14)),2))</f>
        <v/>
      </c>
    </row>
    <row r="15" spans="1:10" x14ac:dyDescent="0.25">
      <c r="A15" s="6" t="s">
        <v>341</v>
      </c>
      <c r="B15" s="1"/>
      <c r="C15" s="1"/>
      <c r="D15" s="62"/>
      <c r="E15" s="151" t="s">
        <v>296</v>
      </c>
      <c r="F15" s="1" t="s">
        <v>342</v>
      </c>
      <c r="G15" s="1"/>
      <c r="H15" s="1"/>
      <c r="I15" s="62"/>
      <c r="J15" s="130" t="s">
        <v>307</v>
      </c>
    </row>
    <row r="16" spans="1:10" x14ac:dyDescent="0.25">
      <c r="A16" s="4" t="s">
        <v>1</v>
      </c>
      <c r="B16" s="26"/>
      <c r="C16" s="2" t="s">
        <v>305</v>
      </c>
      <c r="D16" s="61"/>
      <c r="E16" s="75" t="str">
        <f>IF(B16="","",SUM((B16-B14)/(D16)))</f>
        <v/>
      </c>
      <c r="F16" s="3" t="s">
        <v>4</v>
      </c>
      <c r="G16" s="26"/>
      <c r="H16" s="3" t="s">
        <v>303</v>
      </c>
      <c r="I16" s="61"/>
      <c r="J16" s="53" t="str">
        <f>IF(G16="","",ROUND(SUM((G16-G14)/(I16)),2))</f>
        <v/>
      </c>
    </row>
    <row r="17" spans="1:10" x14ac:dyDescent="0.25">
      <c r="A17" s="6" t="s">
        <v>343</v>
      </c>
      <c r="B17" s="1"/>
      <c r="C17" s="1"/>
      <c r="D17" s="62"/>
      <c r="E17" s="151" t="s">
        <v>297</v>
      </c>
      <c r="F17" s="1" t="s">
        <v>344</v>
      </c>
      <c r="G17" s="1"/>
      <c r="H17" s="1"/>
      <c r="I17" s="62"/>
      <c r="J17" s="130" t="s">
        <v>308</v>
      </c>
    </row>
    <row r="18" spans="1:10" x14ac:dyDescent="0.25">
      <c r="A18" s="4" t="s">
        <v>3</v>
      </c>
      <c r="B18" s="26"/>
      <c r="C18" s="2" t="s">
        <v>305</v>
      </c>
      <c r="D18" s="61"/>
      <c r="E18" s="75" t="str">
        <f>IF(B18="","",SUM((B18-B16)/(D18)))</f>
        <v/>
      </c>
      <c r="F18" s="3" t="s">
        <v>4</v>
      </c>
      <c r="G18" s="26"/>
      <c r="H18" s="3" t="s">
        <v>303</v>
      </c>
      <c r="I18" s="61"/>
      <c r="J18" s="53" t="str">
        <f>IF(G18="","",ROUND(SUM((G18-G16)/(I18)),2))</f>
        <v/>
      </c>
    </row>
    <row r="19" spans="1:10" x14ac:dyDescent="0.25">
      <c r="A19" s="6" t="s">
        <v>298</v>
      </c>
      <c r="B19" s="1"/>
      <c r="C19" s="1"/>
      <c r="D19" s="62"/>
      <c r="E19" s="151" t="s">
        <v>298</v>
      </c>
      <c r="F19" s="1" t="s">
        <v>345</v>
      </c>
      <c r="G19" s="1"/>
      <c r="H19" s="1"/>
      <c r="I19" s="62"/>
      <c r="J19" s="130" t="s">
        <v>309</v>
      </c>
    </row>
    <row r="20" spans="1:10" x14ac:dyDescent="0.25">
      <c r="A20" s="4" t="s">
        <v>1</v>
      </c>
      <c r="B20" s="26"/>
      <c r="C20" s="2" t="s">
        <v>303</v>
      </c>
      <c r="D20" s="61"/>
      <c r="E20" s="75" t="str">
        <f>IF(B20="","",SUM((B20-B18)/(D20)))</f>
        <v/>
      </c>
      <c r="F20" s="3" t="s">
        <v>4</v>
      </c>
      <c r="G20" s="26"/>
      <c r="H20" s="3" t="s">
        <v>303</v>
      </c>
      <c r="I20" s="61"/>
      <c r="J20" s="53" t="str">
        <f>IF(G20="","",ROUND(SUM((G20-G18)/(I20)),2))</f>
        <v/>
      </c>
    </row>
    <row r="21" spans="1:10" x14ac:dyDescent="0.25">
      <c r="A21" s="6" t="s">
        <v>346</v>
      </c>
      <c r="B21" s="1"/>
      <c r="C21" s="1"/>
      <c r="D21" s="62"/>
      <c r="E21" s="151" t="s">
        <v>299</v>
      </c>
      <c r="F21" s="1" t="s">
        <v>347</v>
      </c>
      <c r="G21" s="1"/>
      <c r="H21" s="1"/>
      <c r="I21" s="62"/>
      <c r="J21" s="130" t="s">
        <v>310</v>
      </c>
    </row>
    <row r="22" spans="1:10" x14ac:dyDescent="0.25">
      <c r="A22" s="4" t="s">
        <v>1</v>
      </c>
      <c r="B22" s="26"/>
      <c r="C22" s="2" t="s">
        <v>305</v>
      </c>
      <c r="D22" s="61"/>
      <c r="E22" s="75" t="str">
        <f>IF(B22="","",SUM((B22-B20)/(D22)))</f>
        <v/>
      </c>
      <c r="F22" s="3" t="s">
        <v>4</v>
      </c>
      <c r="G22" s="26"/>
      <c r="H22" s="3" t="s">
        <v>303</v>
      </c>
      <c r="I22" s="61"/>
      <c r="J22" s="53" t="str">
        <f>IF(G22="","",ROUND(SUM((G22-G20)/(I22)),2))</f>
        <v/>
      </c>
    </row>
    <row r="23" spans="1:10" x14ac:dyDescent="0.25">
      <c r="A23" s="6" t="s">
        <v>348</v>
      </c>
      <c r="B23" s="1"/>
      <c r="C23" s="1"/>
      <c r="D23" s="62"/>
      <c r="E23" s="151" t="s">
        <v>300</v>
      </c>
      <c r="F23" s="1" t="s">
        <v>349</v>
      </c>
      <c r="G23" s="1"/>
      <c r="H23" s="1"/>
      <c r="I23" s="62"/>
      <c r="J23" s="130" t="s">
        <v>311</v>
      </c>
    </row>
    <row r="24" spans="1:10" x14ac:dyDescent="0.25">
      <c r="A24" s="4" t="s">
        <v>1</v>
      </c>
      <c r="B24" s="26"/>
      <c r="C24" s="2" t="s">
        <v>305</v>
      </c>
      <c r="D24" s="61"/>
      <c r="E24" s="75" t="str">
        <f>IF(B24="","",SUM((B24-B22)/(D24)))</f>
        <v/>
      </c>
      <c r="F24" s="3" t="s">
        <v>4</v>
      </c>
      <c r="G24" s="26"/>
      <c r="H24" s="3" t="s">
        <v>303</v>
      </c>
      <c r="I24" s="61"/>
      <c r="J24" s="53" t="str">
        <f>IF(G24="","",ROUND(SUM((G24-G22)/(I24)),2))</f>
        <v/>
      </c>
    </row>
    <row r="25" spans="1:10" x14ac:dyDescent="0.25">
      <c r="A25" s="6" t="s">
        <v>350</v>
      </c>
      <c r="B25" s="1"/>
      <c r="C25" s="1"/>
      <c r="D25" s="62"/>
      <c r="E25" s="151" t="s">
        <v>312</v>
      </c>
      <c r="F25" s="1" t="s">
        <v>351</v>
      </c>
      <c r="G25" s="1"/>
      <c r="H25" s="1"/>
      <c r="I25" s="62"/>
      <c r="J25" s="130" t="s">
        <v>313</v>
      </c>
    </row>
    <row r="26" spans="1:10" x14ac:dyDescent="0.25">
      <c r="A26" s="4" t="s">
        <v>1</v>
      </c>
      <c r="B26" s="26"/>
      <c r="C26" s="2" t="s">
        <v>305</v>
      </c>
      <c r="D26" s="61"/>
      <c r="E26" s="75" t="str">
        <f>IF(B26="","",SUM((B26-B24)/(D26)))</f>
        <v/>
      </c>
      <c r="F26" s="3" t="s">
        <v>4</v>
      </c>
      <c r="G26" s="26"/>
      <c r="H26" s="3" t="s">
        <v>303</v>
      </c>
      <c r="I26" s="61"/>
      <c r="J26" s="53" t="str">
        <f>IF(G26="","",ROUND(SUM((G26-G24)/(I26)),2))</f>
        <v/>
      </c>
    </row>
    <row r="27" spans="1:10" x14ac:dyDescent="0.25">
      <c r="A27" s="6" t="s">
        <v>352</v>
      </c>
      <c r="B27" s="1"/>
      <c r="C27" s="1"/>
      <c r="D27" s="62"/>
      <c r="E27" s="151" t="s">
        <v>314</v>
      </c>
      <c r="F27" s="2" t="s">
        <v>353</v>
      </c>
      <c r="G27" s="2"/>
      <c r="H27" s="2"/>
      <c r="I27" s="60"/>
      <c r="J27" s="130" t="s">
        <v>315</v>
      </c>
    </row>
    <row r="28" spans="1:10" x14ac:dyDescent="0.25">
      <c r="A28" s="4" t="s">
        <v>1</v>
      </c>
      <c r="B28" s="26"/>
      <c r="C28" s="2" t="s">
        <v>305</v>
      </c>
      <c r="D28" s="61"/>
      <c r="E28" s="75" t="str">
        <f>IF(B28="","",SUM((B28-B26)/(D28)))</f>
        <v/>
      </c>
      <c r="F28" s="2" t="s">
        <v>4</v>
      </c>
      <c r="G28" s="34"/>
      <c r="H28" s="27" t="s">
        <v>303</v>
      </c>
      <c r="I28" s="63"/>
      <c r="J28" s="53" t="str">
        <f>IF(G28="","",ROUND(SUM((G28-G26)/(I28)),2))</f>
        <v/>
      </c>
    </row>
    <row r="29" spans="1:10" x14ac:dyDescent="0.25">
      <c r="A29" s="6" t="s">
        <v>354</v>
      </c>
      <c r="B29" s="1"/>
      <c r="C29" s="1"/>
      <c r="D29" s="62"/>
      <c r="E29" s="151" t="s">
        <v>316</v>
      </c>
      <c r="F29" s="1" t="s">
        <v>355</v>
      </c>
      <c r="G29" s="1"/>
      <c r="H29" s="1"/>
      <c r="I29" s="62"/>
      <c r="J29" s="130" t="s">
        <v>317</v>
      </c>
    </row>
    <row r="30" spans="1:10" x14ac:dyDescent="0.25">
      <c r="A30" s="5" t="s">
        <v>1</v>
      </c>
      <c r="B30" s="26"/>
      <c r="C30" s="3" t="s">
        <v>303</v>
      </c>
      <c r="D30" s="61"/>
      <c r="E30" s="75" t="str">
        <f>IF(B30="","",SUM((B30-B28)/(D30)))</f>
        <v/>
      </c>
      <c r="F30" s="3" t="s">
        <v>4</v>
      </c>
      <c r="G30" s="26"/>
      <c r="H30" s="3" t="s">
        <v>303</v>
      </c>
      <c r="I30" s="61"/>
      <c r="J30" s="53" t="str">
        <f>IF(G30="","",ROUND(SUM((G30-G28)/(I30)),2))</f>
        <v/>
      </c>
    </row>
    <row r="31" spans="1:10" x14ac:dyDescent="0.25">
      <c r="A31" s="6" t="s">
        <v>356</v>
      </c>
      <c r="B31" s="1"/>
      <c r="C31" s="1"/>
      <c r="D31" s="62"/>
      <c r="E31" s="151" t="s">
        <v>318</v>
      </c>
      <c r="F31" s="1" t="s">
        <v>357</v>
      </c>
      <c r="G31" s="1"/>
      <c r="H31" s="1"/>
      <c r="I31" s="62"/>
      <c r="J31" s="130" t="s">
        <v>319</v>
      </c>
    </row>
    <row r="32" spans="1:10" x14ac:dyDescent="0.25">
      <c r="A32" s="4" t="s">
        <v>1</v>
      </c>
      <c r="B32" s="26"/>
      <c r="C32" s="2" t="s">
        <v>305</v>
      </c>
      <c r="D32" s="61"/>
      <c r="E32" s="75" t="str">
        <f>IF(B32="","",SUM((B32-B30)/(D32)))</f>
        <v/>
      </c>
      <c r="F32" s="3" t="s">
        <v>4</v>
      </c>
      <c r="G32" s="26"/>
      <c r="H32" s="3" t="s">
        <v>303</v>
      </c>
      <c r="I32" s="61"/>
      <c r="J32" s="53" t="str">
        <f>IF(G32="","",ROUND(SUM((G32-G30)/(I32)),2))</f>
        <v/>
      </c>
    </row>
    <row r="33" spans="1:11" x14ac:dyDescent="0.25">
      <c r="A33" s="6" t="s">
        <v>358</v>
      </c>
      <c r="B33" s="1"/>
      <c r="C33" s="1"/>
      <c r="D33" s="62"/>
      <c r="E33" s="151" t="s">
        <v>320</v>
      </c>
      <c r="F33" s="1" t="s">
        <v>359</v>
      </c>
      <c r="G33" s="1"/>
      <c r="H33" s="1"/>
      <c r="I33" s="62"/>
      <c r="J33" s="130" t="s">
        <v>321</v>
      </c>
    </row>
    <row r="34" spans="1:11" x14ac:dyDescent="0.25">
      <c r="A34" s="4" t="s">
        <v>1</v>
      </c>
      <c r="B34" s="26"/>
      <c r="C34" s="2" t="s">
        <v>305</v>
      </c>
      <c r="D34" s="61"/>
      <c r="E34" s="75" t="str">
        <f>IF(B34="","",SUM((B34-B32)/(D34)))</f>
        <v/>
      </c>
      <c r="F34" s="3" t="s">
        <v>4</v>
      </c>
      <c r="G34" s="26"/>
      <c r="H34" s="3" t="s">
        <v>303</v>
      </c>
      <c r="I34" s="61"/>
      <c r="J34" s="53" t="str">
        <f>IF(G34="","",ROUND(SUM((G34-G32)/(I34)),2))</f>
        <v/>
      </c>
    </row>
    <row r="35" spans="1:11" x14ac:dyDescent="0.25">
      <c r="A35" s="6" t="s">
        <v>360</v>
      </c>
      <c r="B35" s="1"/>
      <c r="C35" s="1"/>
      <c r="D35" s="62"/>
      <c r="E35" s="151" t="s">
        <v>322</v>
      </c>
      <c r="F35" s="1" t="s">
        <v>361</v>
      </c>
      <c r="G35" s="1"/>
      <c r="H35" s="1"/>
      <c r="I35" s="62"/>
      <c r="J35" s="130" t="s">
        <v>323</v>
      </c>
    </row>
    <row r="36" spans="1:11" x14ac:dyDescent="0.25">
      <c r="A36" s="4" t="s">
        <v>1</v>
      </c>
      <c r="B36" s="26"/>
      <c r="C36" s="2" t="s">
        <v>305</v>
      </c>
      <c r="D36" s="61"/>
      <c r="E36" s="75" t="str">
        <f>IF(B36="","",SUM((B36-B34)/(D36)))</f>
        <v/>
      </c>
      <c r="F36" s="3" t="s">
        <v>4</v>
      </c>
      <c r="G36" s="26"/>
      <c r="H36" s="3" t="s">
        <v>303</v>
      </c>
      <c r="I36" s="61"/>
      <c r="J36" s="53" t="str">
        <f>IF(G36="","",ROUND(SUM((G36-G34)/(I36)),2))</f>
        <v/>
      </c>
    </row>
    <row r="37" spans="1:11" x14ac:dyDescent="0.25">
      <c r="A37" s="6" t="s">
        <v>362</v>
      </c>
      <c r="B37" s="1"/>
      <c r="C37" s="1"/>
      <c r="D37" s="62"/>
      <c r="E37" s="151" t="s">
        <v>324</v>
      </c>
      <c r="F37" s="2" t="s">
        <v>363</v>
      </c>
      <c r="G37" s="2"/>
      <c r="H37" s="2"/>
      <c r="I37" s="60"/>
      <c r="J37" s="130" t="s">
        <v>325</v>
      </c>
    </row>
    <row r="38" spans="1:11" x14ac:dyDescent="0.25">
      <c r="A38" s="4" t="s">
        <v>1</v>
      </c>
      <c r="B38" s="26"/>
      <c r="C38" s="2" t="s">
        <v>305</v>
      </c>
      <c r="D38" s="61"/>
      <c r="E38" s="75" t="str">
        <f>IF(B38="","",SUM((B38-B36)/(D38)))</f>
        <v/>
      </c>
      <c r="F38" s="2" t="s">
        <v>4</v>
      </c>
      <c r="G38" s="34"/>
      <c r="H38" s="27" t="s">
        <v>303</v>
      </c>
      <c r="I38" s="63"/>
      <c r="J38" s="53" t="str">
        <f>IF(G38="","",ROUND(SUM((G38-G36)/(I38)),2))</f>
        <v/>
      </c>
    </row>
    <row r="39" spans="1:11" x14ac:dyDescent="0.25">
      <c r="A39" s="6" t="s">
        <v>364</v>
      </c>
      <c r="B39" s="1"/>
      <c r="C39" s="1"/>
      <c r="D39" s="62"/>
      <c r="E39" s="151" t="s">
        <v>326</v>
      </c>
      <c r="F39" s="1" t="s">
        <v>365</v>
      </c>
      <c r="G39" s="1"/>
      <c r="H39" s="1"/>
      <c r="I39" s="62"/>
      <c r="J39" s="130" t="s">
        <v>328</v>
      </c>
    </row>
    <row r="40" spans="1:11" ht="15.75" thickBot="1" x14ac:dyDescent="0.3">
      <c r="A40" s="4" t="s">
        <v>1</v>
      </c>
      <c r="B40" s="34"/>
      <c r="C40" s="2" t="s">
        <v>303</v>
      </c>
      <c r="D40" s="63"/>
      <c r="E40" s="75" t="str">
        <f>IF(B40="","",SUM((B40-B38)/(D40)))</f>
        <v/>
      </c>
      <c r="F40" s="2" t="s">
        <v>4</v>
      </c>
      <c r="G40" s="34"/>
      <c r="H40" s="27" t="s">
        <v>303</v>
      </c>
      <c r="I40" s="63"/>
      <c r="J40" s="53" t="str">
        <f>IF(G40="","",ROUND(SUM((G40-G38)/(I40)),2))</f>
        <v/>
      </c>
    </row>
    <row r="41" spans="1:11" ht="15.75" thickBot="1" x14ac:dyDescent="0.3">
      <c r="A41" s="104"/>
      <c r="B41" s="105"/>
      <c r="C41" s="106"/>
      <c r="D41" s="105"/>
      <c r="E41" s="107"/>
      <c r="F41" s="100" t="s">
        <v>366</v>
      </c>
      <c r="G41" s="101"/>
      <c r="H41" s="102"/>
      <c r="I41" s="103"/>
      <c r="J41" s="152" t="str">
        <f>IF(ISERROR(AVERAGE(E10:E40,J10:J40)),"n/a",AVERAGE(E10:E40,J10:J40))</f>
        <v>n/a</v>
      </c>
    </row>
    <row r="42" spans="1:11" x14ac:dyDescent="0.25">
      <c r="A42" s="18"/>
      <c r="B42" s="12"/>
      <c r="C42" s="12"/>
      <c r="D42" s="12"/>
      <c r="E42" s="90"/>
      <c r="F42" s="31" t="s">
        <v>367</v>
      </c>
      <c r="G42" s="30"/>
      <c r="H42" s="30"/>
      <c r="I42" s="65"/>
      <c r="J42" s="83" t="s">
        <v>23</v>
      </c>
    </row>
    <row r="43" spans="1:11" x14ac:dyDescent="0.25">
      <c r="A43" s="37"/>
      <c r="B43" s="38"/>
      <c r="C43" s="39"/>
      <c r="D43" s="39"/>
      <c r="E43" s="91"/>
      <c r="F43" s="76" t="s">
        <v>368</v>
      </c>
      <c r="G43" s="7"/>
      <c r="H43" s="8"/>
      <c r="I43" s="64"/>
      <c r="J43" s="86" t="str">
        <f>IF(ISERROR(ROUND(('NTFL-1A'!J47),2)),"n/a",ROUND(('NTFL-1A'!J47),2))</f>
        <v>n/a</v>
      </c>
      <c r="K43" s="82" t="e">
        <f>ROUND(J43,2)</f>
        <v>#VALUE!</v>
      </c>
    </row>
    <row r="44" spans="1:11" x14ac:dyDescent="0.25">
      <c r="A44" s="37"/>
      <c r="B44" s="43" t="s">
        <v>80</v>
      </c>
      <c r="C44" s="43"/>
      <c r="D44" s="43"/>
      <c r="E44" s="91"/>
      <c r="F44" s="76" t="s">
        <v>369</v>
      </c>
      <c r="G44" s="7"/>
      <c r="H44" s="8"/>
      <c r="I44" s="64"/>
      <c r="J44" s="153" t="str">
        <f>IF(ISERROR(ROUND(('NTFL-1A'!J48),2)),"n/a",ROUND(('NTFL-1A'!J48),2))</f>
        <v>n/a</v>
      </c>
    </row>
    <row r="45" spans="1:11" x14ac:dyDescent="0.25">
      <c r="A45" s="37"/>
      <c r="B45" s="38"/>
      <c r="C45" s="39"/>
      <c r="D45" s="39"/>
      <c r="E45" s="91"/>
      <c r="F45" s="76" t="s">
        <v>370</v>
      </c>
      <c r="G45" s="76"/>
      <c r="H45" s="7"/>
      <c r="I45" s="87"/>
      <c r="J45" s="154" t="str">
        <f>IF(ISERROR(ROUND('NTFL-1B'!J41,2)),"n/a",ROUND('NTFL-1B'!J41,2))</f>
        <v>n/a</v>
      </c>
    </row>
    <row r="46" spans="1:11" x14ac:dyDescent="0.25">
      <c r="A46" s="37"/>
      <c r="B46" s="202"/>
      <c r="C46" s="38"/>
      <c r="D46" s="38"/>
      <c r="E46" s="203"/>
      <c r="F46" s="76" t="s">
        <v>371</v>
      </c>
      <c r="G46" s="76"/>
      <c r="H46" s="7"/>
      <c r="I46" s="87"/>
      <c r="J46" s="155" t="str">
        <f>IF(ISERROR(ROUND(J41,2)),"n/a",ROUND(J41,2))</f>
        <v>n/a</v>
      </c>
    </row>
    <row r="47" spans="1:11" x14ac:dyDescent="0.25">
      <c r="A47" s="37"/>
      <c r="B47" s="38"/>
      <c r="C47" s="39"/>
      <c r="D47" s="39"/>
      <c r="E47" s="91"/>
      <c r="F47" s="76" t="s">
        <v>372</v>
      </c>
      <c r="G47" s="7"/>
      <c r="H47" s="8"/>
      <c r="I47" s="64"/>
      <c r="J47" s="86" t="str">
        <f>IF(ISERROR(SUM((J44+J45+J46)/(3))),"n/a",SUM((J44+J45+J46)/(3)))</f>
        <v>n/a</v>
      </c>
    </row>
    <row r="48" spans="1:11" x14ac:dyDescent="0.25">
      <c r="A48" s="37"/>
      <c r="B48" s="38"/>
      <c r="C48" s="39"/>
      <c r="D48" s="39"/>
      <c r="E48" s="91"/>
      <c r="F48" s="204" t="s">
        <v>395</v>
      </c>
      <c r="G48" s="205"/>
      <c r="H48" s="206"/>
      <c r="I48" s="207"/>
      <c r="J48" s="86" t="str">
        <f>IF(ISERROR((SUM(J47-J43))),"n/a",SUM(J47-J43))</f>
        <v>n/a</v>
      </c>
      <c r="K48" s="82" t="e">
        <f>ROUND(J48,2)</f>
        <v>#VALUE!</v>
      </c>
    </row>
    <row r="49" spans="1:10" ht="15.75" thickBot="1" x14ac:dyDescent="0.3">
      <c r="A49" s="40"/>
      <c r="B49" s="41"/>
      <c r="C49" s="42"/>
      <c r="D49" s="42"/>
      <c r="E49" s="92"/>
      <c r="F49" s="32" t="s">
        <v>373</v>
      </c>
      <c r="G49" s="32"/>
      <c r="H49" s="33"/>
      <c r="I49" s="66"/>
      <c r="J49" s="156" t="str">
        <f>IF(ISERROR(ROUND((K48/K43),2)),"n/a",ROUND((K48/K43),2))</f>
        <v>n/a</v>
      </c>
    </row>
    <row r="50" spans="1:10" x14ac:dyDescent="0.25">
      <c r="A50" s="38"/>
      <c r="B50" s="38"/>
      <c r="C50" s="39"/>
      <c r="D50" s="39"/>
      <c r="E50" s="78"/>
      <c r="F50" s="79"/>
      <c r="G50" s="79"/>
      <c r="H50" s="80"/>
      <c r="I50" s="80"/>
      <c r="J50" s="208"/>
    </row>
    <row r="51" spans="1:10" ht="18.75" x14ac:dyDescent="0.3">
      <c r="A51" s="38"/>
      <c r="B51" s="38"/>
      <c r="C51" s="39"/>
      <c r="D51" s="39"/>
      <c r="E51" s="78"/>
      <c r="F51" s="79"/>
      <c r="G51" s="79"/>
      <c r="H51" s="80"/>
      <c r="I51" s="80"/>
      <c r="J51" s="188" t="s">
        <v>374</v>
      </c>
    </row>
    <row r="52" spans="1:10" x14ac:dyDescent="0.25">
      <c r="G52" s="82" t="str">
        <f>IF(ISBLANK(G40),J40,"")</f>
        <v/>
      </c>
    </row>
    <row r="53" spans="1:10" x14ac:dyDescent="0.25">
      <c r="D53" s="82"/>
      <c r="E53" s="77"/>
      <c r="J53" s="209"/>
    </row>
    <row r="54" spans="1:10" x14ac:dyDescent="0.25">
      <c r="J54" s="209"/>
    </row>
    <row r="55" spans="1:10" x14ac:dyDescent="0.25">
      <c r="J55" s="209"/>
    </row>
  </sheetData>
  <sheetProtection algorithmName="SHA-512" hashValue="mjmL7PwUaU746SJooT8e0QH7R2Esen88KPljlIB9kvvpUlKIPWTRh5t1R6d5dQk5r2uxhC3tcxQdU/vHky4vdQ==" saltValue="/C9kgDtzqoEUaVO3DARyhg==" spinCount="100000" sheet="1" objects="1" scenarios="1"/>
  <pageMargins left="1.1510416666666667" right="0.7" top="0.75" bottom="0.75" header="0.3" footer="0.3"/>
  <pageSetup scale="65" orientation="landscape" verticalDpi="2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J50"/>
  <sheetViews>
    <sheetView view="pageLayout" zoomScaleNormal="100" workbookViewId="0">
      <selection activeCell="D7" sqref="D7"/>
    </sheetView>
  </sheetViews>
  <sheetFormatPr defaultRowHeight="15" x14ac:dyDescent="0.25"/>
  <cols>
    <col min="1" max="1" width="11.140625" customWidth="1"/>
    <col min="2" max="2" width="15.140625" customWidth="1"/>
    <col min="3" max="3" width="10.5703125" customWidth="1"/>
    <col min="4" max="4" width="17.42578125" customWidth="1"/>
    <col min="5" max="5" width="22.42578125" customWidth="1"/>
    <col min="6" max="6" width="14.140625" customWidth="1"/>
    <col min="7" max="7" width="17.140625" customWidth="1"/>
    <col min="8" max="8" width="10.7109375" customWidth="1"/>
    <col min="9" max="9" width="15.28515625" customWidth="1"/>
    <col min="10" max="10" width="28.7109375" customWidth="1"/>
    <col min="12" max="12" width="62.5703125" customWidth="1"/>
  </cols>
  <sheetData>
    <row r="1" spans="1:10" ht="29.25" thickBot="1" x14ac:dyDescent="0.5">
      <c r="A1" s="408"/>
      <c r="B1" s="409"/>
      <c r="C1" s="410" t="s">
        <v>24</v>
      </c>
      <c r="D1" s="410"/>
      <c r="E1" s="411"/>
      <c r="F1" s="392" t="str">
        <f>'TFL-1A'!$F$1</f>
        <v>XYZ Company Xp3 Trial Vehicle MPG Summary</v>
      </c>
      <c r="G1" s="326"/>
      <c r="H1" s="326"/>
      <c r="I1" s="326"/>
      <c r="J1" s="329"/>
    </row>
    <row r="2" spans="1:10" ht="15.75" thickBot="1" x14ac:dyDescent="0.3">
      <c r="A2" s="15"/>
      <c r="B2" s="294"/>
      <c r="C2" s="195"/>
      <c r="D2" s="195" t="s">
        <v>158</v>
      </c>
      <c r="E2" s="359"/>
      <c r="F2" s="372" t="s">
        <v>462</v>
      </c>
      <c r="G2" s="14"/>
      <c r="H2" s="14"/>
      <c r="I2" s="14"/>
      <c r="J2" s="35"/>
    </row>
    <row r="3" spans="1:10" ht="15.75" thickBot="1" x14ac:dyDescent="0.3">
      <c r="A3" s="15"/>
      <c r="B3" s="294"/>
      <c r="C3" s="294"/>
      <c r="D3" s="294"/>
      <c r="E3" s="359"/>
      <c r="F3" s="372" t="s">
        <v>455</v>
      </c>
      <c r="G3" s="14"/>
      <c r="H3" s="14"/>
      <c r="I3" s="14"/>
      <c r="J3" s="35"/>
    </row>
    <row r="4" spans="1:10" x14ac:dyDescent="0.25">
      <c r="A4" s="15"/>
      <c r="B4" s="294"/>
      <c r="C4" s="294"/>
      <c r="D4" s="294"/>
      <c r="E4" s="359"/>
      <c r="F4" s="371" t="str">
        <f>'TFL-1A'!$F$4</f>
        <v>Consultant Name:</v>
      </c>
      <c r="G4" s="334"/>
      <c r="H4" s="330"/>
      <c r="I4" s="330"/>
      <c r="J4" s="335"/>
    </row>
    <row r="5" spans="1:10" x14ac:dyDescent="0.25">
      <c r="A5" s="15" t="s">
        <v>0</v>
      </c>
      <c r="B5" s="294"/>
      <c r="C5" s="294"/>
      <c r="D5" s="294"/>
      <c r="E5" s="359"/>
      <c r="F5" s="371" t="str">
        <f>'TFL-1A'!$F$5</f>
        <v xml:space="preserve">Contact Number: </v>
      </c>
      <c r="G5" s="330"/>
      <c r="H5" s="330"/>
      <c r="I5" s="330"/>
      <c r="J5" s="335"/>
    </row>
    <row r="6" spans="1:10" ht="15.75" thickBot="1" x14ac:dyDescent="0.3">
      <c r="A6" s="302" t="s">
        <v>156</v>
      </c>
      <c r="B6" s="337"/>
      <c r="C6" s="412"/>
      <c r="D6" s="412" t="s">
        <v>157</v>
      </c>
      <c r="E6" s="404"/>
      <c r="F6" s="407" t="str">
        <f>'TFL-1A'!$F$6</f>
        <v xml:space="preserve">Date: </v>
      </c>
      <c r="G6" s="349"/>
      <c r="H6" s="362"/>
      <c r="I6" s="362"/>
      <c r="J6" s="363"/>
    </row>
    <row r="7" spans="1:10" ht="15.75" thickBot="1" x14ac:dyDescent="0.3">
      <c r="A7" s="18"/>
      <c r="B7" s="19"/>
      <c r="C7" s="12" t="s">
        <v>22</v>
      </c>
      <c r="D7" s="12"/>
      <c r="E7" s="20"/>
      <c r="F7" s="413"/>
      <c r="G7" s="19"/>
      <c r="H7" s="12"/>
      <c r="I7" s="12"/>
      <c r="J7" s="17"/>
    </row>
    <row r="8" spans="1:10" ht="15.75" thickBot="1" x14ac:dyDescent="0.3">
      <c r="A8" s="21" t="s">
        <v>216</v>
      </c>
      <c r="B8" s="22"/>
      <c r="C8" s="23"/>
      <c r="D8" s="24"/>
      <c r="E8" s="56" t="s">
        <v>152</v>
      </c>
      <c r="F8" s="44" t="s">
        <v>215</v>
      </c>
      <c r="G8" s="45"/>
      <c r="H8" s="46"/>
      <c r="I8" s="47"/>
      <c r="J8" s="131" t="s">
        <v>153</v>
      </c>
    </row>
    <row r="9" spans="1:10" x14ac:dyDescent="0.25">
      <c r="A9" s="4" t="s">
        <v>6</v>
      </c>
      <c r="B9" s="2"/>
      <c r="C9" s="2"/>
      <c r="D9" s="60"/>
      <c r="E9" s="67" t="s">
        <v>19</v>
      </c>
      <c r="F9" s="59" t="s">
        <v>165</v>
      </c>
      <c r="G9" s="27"/>
      <c r="H9" s="2"/>
      <c r="I9" s="60"/>
      <c r="J9" s="130" t="s">
        <v>63</v>
      </c>
    </row>
    <row r="10" spans="1:10" x14ac:dyDescent="0.25">
      <c r="A10" s="4" t="s">
        <v>21</v>
      </c>
      <c r="B10" s="26"/>
      <c r="C10" s="189" t="s">
        <v>257</v>
      </c>
      <c r="D10" s="73" t="s">
        <v>25</v>
      </c>
      <c r="E10" s="68" t="s">
        <v>20</v>
      </c>
      <c r="F10" s="5" t="s">
        <v>5</v>
      </c>
      <c r="G10" s="26"/>
      <c r="H10" s="189" t="s">
        <v>257</v>
      </c>
      <c r="I10" s="61"/>
      <c r="J10" s="52" t="str">
        <f>IF(G10="","",SUM((G10-B40)/(I10)))</f>
        <v/>
      </c>
    </row>
    <row r="11" spans="1:10" x14ac:dyDescent="0.25">
      <c r="A11" s="6" t="s">
        <v>37</v>
      </c>
      <c r="B11" s="1"/>
      <c r="C11" s="2"/>
      <c r="D11" s="62"/>
      <c r="E11" s="69" t="s">
        <v>7</v>
      </c>
      <c r="F11" s="6" t="s">
        <v>166</v>
      </c>
      <c r="G11" s="1"/>
      <c r="H11" s="2"/>
      <c r="I11" s="62"/>
      <c r="J11" s="130" t="s">
        <v>64</v>
      </c>
    </row>
    <row r="12" spans="1:10" x14ac:dyDescent="0.25">
      <c r="A12" s="4" t="s">
        <v>1</v>
      </c>
      <c r="B12" s="26"/>
      <c r="C12" s="189" t="s">
        <v>257</v>
      </c>
      <c r="D12" s="61"/>
      <c r="E12" s="70" t="str">
        <f>IF(B12="","",SUM((B12-B10)/(D12)))</f>
        <v/>
      </c>
      <c r="F12" s="5" t="s">
        <v>4</v>
      </c>
      <c r="G12" s="26"/>
      <c r="H12" s="189" t="s">
        <v>257</v>
      </c>
      <c r="I12" s="61"/>
      <c r="J12" s="53" t="str">
        <f>IF(G12="","",SUM((G12-G10)/(I12)))</f>
        <v/>
      </c>
    </row>
    <row r="13" spans="1:10" x14ac:dyDescent="0.25">
      <c r="A13" s="6" t="s">
        <v>36</v>
      </c>
      <c r="B13" s="1"/>
      <c r="C13" s="1"/>
      <c r="D13" s="62"/>
      <c r="E13" s="69" t="s">
        <v>8</v>
      </c>
      <c r="F13" s="6" t="s">
        <v>167</v>
      </c>
      <c r="G13" s="1"/>
      <c r="H13" s="1"/>
      <c r="I13" s="62"/>
      <c r="J13" s="130" t="s">
        <v>65</v>
      </c>
    </row>
    <row r="14" spans="1:10" x14ac:dyDescent="0.25">
      <c r="A14" s="4" t="s">
        <v>2</v>
      </c>
      <c r="B14" s="26"/>
      <c r="C14" s="189" t="s">
        <v>257</v>
      </c>
      <c r="D14" s="61"/>
      <c r="E14" s="70" t="str">
        <f>IF(B14="","",SUM((B14-B12)/(D14)))</f>
        <v/>
      </c>
      <c r="F14" s="5" t="s">
        <v>4</v>
      </c>
      <c r="G14" s="26"/>
      <c r="H14" s="189" t="s">
        <v>257</v>
      </c>
      <c r="I14" s="61"/>
      <c r="J14" s="53" t="str">
        <f>IF(G14="","",SUM((G14-G12)/(I14)))</f>
        <v/>
      </c>
    </row>
    <row r="15" spans="1:10" x14ac:dyDescent="0.25">
      <c r="A15" s="6" t="s">
        <v>35</v>
      </c>
      <c r="B15" s="1"/>
      <c r="C15" s="1"/>
      <c r="D15" s="62"/>
      <c r="E15" s="69" t="s">
        <v>11</v>
      </c>
      <c r="F15" s="6" t="s">
        <v>168</v>
      </c>
      <c r="G15" s="1"/>
      <c r="H15" s="1"/>
      <c r="I15" s="62"/>
      <c r="J15" s="130" t="s">
        <v>66</v>
      </c>
    </row>
    <row r="16" spans="1:10" x14ac:dyDescent="0.25">
      <c r="A16" s="4" t="s">
        <v>1</v>
      </c>
      <c r="B16" s="26"/>
      <c r="C16" s="189" t="s">
        <v>257</v>
      </c>
      <c r="D16" s="61"/>
      <c r="E16" s="70" t="str">
        <f>IF(B16="","",SUM((B16-B14)/(D16)))</f>
        <v/>
      </c>
      <c r="F16" s="5" t="s">
        <v>4</v>
      </c>
      <c r="G16" s="26"/>
      <c r="H16" s="189" t="s">
        <v>257</v>
      </c>
      <c r="I16" s="61"/>
      <c r="J16" s="53" t="str">
        <f>IF(G16="","",SUM((G16-G14)/(I16)))</f>
        <v/>
      </c>
    </row>
    <row r="17" spans="1:10" x14ac:dyDescent="0.25">
      <c r="A17" s="6" t="s">
        <v>34</v>
      </c>
      <c r="B17" s="1"/>
      <c r="C17" s="1"/>
      <c r="D17" s="62"/>
      <c r="E17" s="69" t="s">
        <v>12</v>
      </c>
      <c r="F17" s="6" t="s">
        <v>169</v>
      </c>
      <c r="G17" s="1"/>
      <c r="H17" s="1"/>
      <c r="I17" s="62"/>
      <c r="J17" s="130" t="s">
        <v>67</v>
      </c>
    </row>
    <row r="18" spans="1:10" x14ac:dyDescent="0.25">
      <c r="A18" s="4" t="s">
        <v>3</v>
      </c>
      <c r="B18" s="26"/>
      <c r="C18" s="189" t="s">
        <v>257</v>
      </c>
      <c r="D18" s="61"/>
      <c r="E18" s="70" t="str">
        <f>IF(B18="","",SUM((B18-B16)/(D18)))</f>
        <v/>
      </c>
      <c r="F18" s="5" t="s">
        <v>4</v>
      </c>
      <c r="G18" s="26"/>
      <c r="H18" s="189" t="s">
        <v>257</v>
      </c>
      <c r="I18" s="61"/>
      <c r="J18" s="53" t="str">
        <f>IF(G18="","",SUM((G18-G16)/(I18)))</f>
        <v/>
      </c>
    </row>
    <row r="19" spans="1:10" x14ac:dyDescent="0.25">
      <c r="A19" s="6" t="s">
        <v>33</v>
      </c>
      <c r="B19" s="1"/>
      <c r="C19" s="1"/>
      <c r="D19" s="62"/>
      <c r="E19" s="69" t="s">
        <v>13</v>
      </c>
      <c r="F19" s="6" t="s">
        <v>170</v>
      </c>
      <c r="G19" s="1"/>
      <c r="H19" s="1"/>
      <c r="I19" s="62"/>
      <c r="J19" s="130" t="s">
        <v>68</v>
      </c>
    </row>
    <row r="20" spans="1:10" x14ac:dyDescent="0.25">
      <c r="A20" s="4" t="s">
        <v>1</v>
      </c>
      <c r="B20" s="26"/>
      <c r="C20" s="189" t="s">
        <v>257</v>
      </c>
      <c r="D20" s="61"/>
      <c r="E20" s="70" t="str">
        <f>IF(B20="","",SUM((B20-B18)/(D20)))</f>
        <v/>
      </c>
      <c r="F20" s="5" t="s">
        <v>4</v>
      </c>
      <c r="G20" s="26"/>
      <c r="H20" s="189" t="s">
        <v>257</v>
      </c>
      <c r="I20" s="61"/>
      <c r="J20" s="53" t="str">
        <f>IF(G20="","",SUM((G20-G18)/(I20)))</f>
        <v/>
      </c>
    </row>
    <row r="21" spans="1:10" x14ac:dyDescent="0.25">
      <c r="A21" s="6" t="s">
        <v>32</v>
      </c>
      <c r="B21" s="1"/>
      <c r="C21" s="1"/>
      <c r="D21" s="62"/>
      <c r="E21" s="69" t="s">
        <v>14</v>
      </c>
      <c r="F21" s="6" t="s">
        <v>171</v>
      </c>
      <c r="G21" s="1"/>
      <c r="H21" s="1"/>
      <c r="I21" s="62"/>
      <c r="J21" s="130" t="s">
        <v>69</v>
      </c>
    </row>
    <row r="22" spans="1:10" x14ac:dyDescent="0.25">
      <c r="A22" s="4" t="s">
        <v>1</v>
      </c>
      <c r="B22" s="26"/>
      <c r="C22" s="189" t="s">
        <v>257</v>
      </c>
      <c r="D22" s="61"/>
      <c r="E22" s="70" t="str">
        <f>IF(B22="","",SUM((B22-B20)/(D22)))</f>
        <v/>
      </c>
      <c r="F22" s="5" t="s">
        <v>4</v>
      </c>
      <c r="G22" s="26"/>
      <c r="H22" s="189" t="s">
        <v>257</v>
      </c>
      <c r="I22" s="61"/>
      <c r="J22" s="53" t="str">
        <f>IF(G22="","",SUM((G22-G20)/(I22)))</f>
        <v/>
      </c>
    </row>
    <row r="23" spans="1:10" x14ac:dyDescent="0.25">
      <c r="A23" s="6" t="s">
        <v>31</v>
      </c>
      <c r="B23" s="1"/>
      <c r="C23" s="1"/>
      <c r="D23" s="62"/>
      <c r="E23" s="69" t="s">
        <v>15</v>
      </c>
      <c r="F23" s="6" t="s">
        <v>172</v>
      </c>
      <c r="G23" s="1"/>
      <c r="H23" s="1"/>
      <c r="I23" s="62"/>
      <c r="J23" s="130" t="s">
        <v>70</v>
      </c>
    </row>
    <row r="24" spans="1:10" x14ac:dyDescent="0.25">
      <c r="A24" s="4" t="s">
        <v>1</v>
      </c>
      <c r="B24" s="26"/>
      <c r="C24" s="189" t="s">
        <v>257</v>
      </c>
      <c r="D24" s="61"/>
      <c r="E24" s="70" t="str">
        <f>IF(B24="","",SUM((B24-B22)/(D24)))</f>
        <v/>
      </c>
      <c r="F24" s="5" t="s">
        <v>4</v>
      </c>
      <c r="G24" s="26"/>
      <c r="H24" s="189" t="s">
        <v>257</v>
      </c>
      <c r="I24" s="61"/>
      <c r="J24" s="53" t="str">
        <f>IF(G24="","",SUM((G24-G22)/(I24)))</f>
        <v/>
      </c>
    </row>
    <row r="25" spans="1:10" x14ac:dyDescent="0.25">
      <c r="A25" s="6" t="s">
        <v>30</v>
      </c>
      <c r="B25" s="1"/>
      <c r="C25" s="1"/>
      <c r="D25" s="62"/>
      <c r="E25" s="69" t="s">
        <v>16</v>
      </c>
      <c r="F25" s="6" t="s">
        <v>173</v>
      </c>
      <c r="G25" s="1"/>
      <c r="H25" s="1"/>
      <c r="I25" s="62"/>
      <c r="J25" s="130" t="s">
        <v>71</v>
      </c>
    </row>
    <row r="26" spans="1:10" x14ac:dyDescent="0.25">
      <c r="A26" s="4" t="s">
        <v>1</v>
      </c>
      <c r="B26" s="26"/>
      <c r="C26" s="189" t="s">
        <v>257</v>
      </c>
      <c r="D26" s="61"/>
      <c r="E26" s="70" t="str">
        <f>IF(B26="","",SUM((B26-B24)/(D26)))</f>
        <v/>
      </c>
      <c r="F26" s="5" t="s">
        <v>4</v>
      </c>
      <c r="G26" s="26"/>
      <c r="H26" s="189" t="s">
        <v>257</v>
      </c>
      <c r="I26" s="61"/>
      <c r="J26" s="53" t="str">
        <f>IF(G26="","",SUM((G26-G24)/(I26)))</f>
        <v/>
      </c>
    </row>
    <row r="27" spans="1:10" x14ac:dyDescent="0.25">
      <c r="A27" s="6" t="s">
        <v>29</v>
      </c>
      <c r="B27" s="1"/>
      <c r="C27" s="1"/>
      <c r="D27" s="62"/>
      <c r="E27" s="69" t="s">
        <v>17</v>
      </c>
      <c r="F27" s="4" t="s">
        <v>174</v>
      </c>
      <c r="G27" s="2"/>
      <c r="H27" s="1"/>
      <c r="I27" s="60"/>
      <c r="J27" s="130" t="s">
        <v>72</v>
      </c>
    </row>
    <row r="28" spans="1:10" x14ac:dyDescent="0.25">
      <c r="A28" s="4" t="s">
        <v>1</v>
      </c>
      <c r="B28" s="26"/>
      <c r="C28" s="189" t="s">
        <v>257</v>
      </c>
      <c r="D28" s="61"/>
      <c r="E28" s="70" t="str">
        <f>IF(B28="","",SUM((B28-B26)/(D28)))</f>
        <v/>
      </c>
      <c r="F28" s="4" t="s">
        <v>4</v>
      </c>
      <c r="G28" s="34"/>
      <c r="H28" s="189" t="s">
        <v>257</v>
      </c>
      <c r="I28" s="63"/>
      <c r="J28" s="53" t="str">
        <f>IF(G28="","",SUM((G28-G26)/(I28)))</f>
        <v/>
      </c>
    </row>
    <row r="29" spans="1:10" x14ac:dyDescent="0.25">
      <c r="A29" s="6" t="s">
        <v>159</v>
      </c>
      <c r="B29" s="1"/>
      <c r="C29" s="1"/>
      <c r="D29" s="62"/>
      <c r="E29" s="69" t="s">
        <v>18</v>
      </c>
      <c r="F29" s="6" t="s">
        <v>175</v>
      </c>
      <c r="G29" s="1"/>
      <c r="H29" s="1"/>
      <c r="I29" s="62"/>
      <c r="J29" s="130" t="s">
        <v>73</v>
      </c>
    </row>
    <row r="30" spans="1:10" x14ac:dyDescent="0.25">
      <c r="A30" s="5" t="s">
        <v>1</v>
      </c>
      <c r="B30" s="26"/>
      <c r="C30" s="189" t="s">
        <v>257</v>
      </c>
      <c r="D30" s="61"/>
      <c r="E30" s="70" t="str">
        <f>IF(B30="","",SUM((B30-B28)/(D30)))</f>
        <v/>
      </c>
      <c r="F30" s="5" t="s">
        <v>4</v>
      </c>
      <c r="G30" s="26"/>
      <c r="H30" s="189" t="s">
        <v>257</v>
      </c>
      <c r="I30" s="61"/>
      <c r="J30" s="53" t="str">
        <f>IF(G30="","",SUM((G30-G28)/(I30)))</f>
        <v/>
      </c>
    </row>
    <row r="31" spans="1:10" x14ac:dyDescent="0.25">
      <c r="A31" s="6" t="s">
        <v>160</v>
      </c>
      <c r="B31" s="1"/>
      <c r="C31" s="1"/>
      <c r="D31" s="62"/>
      <c r="E31" s="69" t="s">
        <v>58</v>
      </c>
      <c r="F31" s="6" t="s">
        <v>176</v>
      </c>
      <c r="G31" s="1"/>
      <c r="H31" s="1"/>
      <c r="I31" s="62"/>
      <c r="J31" s="130" t="s">
        <v>74</v>
      </c>
    </row>
    <row r="32" spans="1:10" x14ac:dyDescent="0.25">
      <c r="A32" s="4" t="s">
        <v>1</v>
      </c>
      <c r="B32" s="26"/>
      <c r="C32" s="189" t="s">
        <v>257</v>
      </c>
      <c r="D32" s="61"/>
      <c r="E32" s="70" t="str">
        <f>IF(B32="","",SUM((B32-B30)/(D32)))</f>
        <v/>
      </c>
      <c r="F32" s="5" t="s">
        <v>4</v>
      </c>
      <c r="G32" s="26"/>
      <c r="H32" s="189" t="s">
        <v>257</v>
      </c>
      <c r="I32" s="61"/>
      <c r="J32" s="53" t="str">
        <f>IF(G32="","",SUM((G32-G30)/(I32)))</f>
        <v/>
      </c>
    </row>
    <row r="33" spans="1:10" ht="18" customHeight="1" x14ac:dyDescent="0.25">
      <c r="A33" s="6" t="s">
        <v>161</v>
      </c>
      <c r="B33" s="1"/>
      <c r="C33" s="1"/>
      <c r="D33" s="62"/>
      <c r="E33" s="69" t="s">
        <v>59</v>
      </c>
      <c r="F33" s="6" t="s">
        <v>177</v>
      </c>
      <c r="G33" s="1"/>
      <c r="H33" s="1"/>
      <c r="I33" s="62"/>
      <c r="J33" s="130" t="s">
        <v>75</v>
      </c>
    </row>
    <row r="34" spans="1:10" x14ac:dyDescent="0.25">
      <c r="A34" s="4" t="s">
        <v>1</v>
      </c>
      <c r="B34" s="26"/>
      <c r="C34" s="189" t="s">
        <v>257</v>
      </c>
      <c r="D34" s="61"/>
      <c r="E34" s="70" t="str">
        <f>IF(B34="","",SUM((B34-B32)/(D34)))</f>
        <v/>
      </c>
      <c r="F34" s="5" t="s">
        <v>4</v>
      </c>
      <c r="G34" s="26"/>
      <c r="H34" s="189" t="s">
        <v>257</v>
      </c>
      <c r="I34" s="61"/>
      <c r="J34" s="53" t="str">
        <f>IF(G34="","",SUM((G34-G32)/(I34)))</f>
        <v/>
      </c>
    </row>
    <row r="35" spans="1:10" x14ac:dyDescent="0.25">
      <c r="A35" s="6" t="s">
        <v>162</v>
      </c>
      <c r="B35" s="1"/>
      <c r="C35" s="1"/>
      <c r="D35" s="62"/>
      <c r="E35" s="69" t="s">
        <v>60</v>
      </c>
      <c r="F35" s="6" t="s">
        <v>178</v>
      </c>
      <c r="G35" s="1"/>
      <c r="H35" s="1"/>
      <c r="I35" s="62"/>
      <c r="J35" s="130" t="s">
        <v>76</v>
      </c>
    </row>
    <row r="36" spans="1:10" x14ac:dyDescent="0.25">
      <c r="A36" s="4" t="s">
        <v>1</v>
      </c>
      <c r="B36" s="26"/>
      <c r="C36" s="189" t="s">
        <v>257</v>
      </c>
      <c r="D36" s="61"/>
      <c r="E36" s="70" t="str">
        <f>IF(B36="","",SUM((B36-B34)/(D36)))</f>
        <v/>
      </c>
      <c r="F36" s="5" t="s">
        <v>4</v>
      </c>
      <c r="G36" s="26"/>
      <c r="H36" s="189" t="s">
        <v>257</v>
      </c>
      <c r="I36" s="61"/>
      <c r="J36" s="53" t="str">
        <f>IF(G36="","",SUM((G36-G34)/(I36)))</f>
        <v/>
      </c>
    </row>
    <row r="37" spans="1:10" x14ac:dyDescent="0.25">
      <c r="A37" s="6" t="s">
        <v>163</v>
      </c>
      <c r="B37" s="1"/>
      <c r="C37" s="1"/>
      <c r="D37" s="62"/>
      <c r="E37" s="69" t="s">
        <v>61</v>
      </c>
      <c r="F37" s="4" t="s">
        <v>179</v>
      </c>
      <c r="G37" s="2"/>
      <c r="H37" s="1"/>
      <c r="I37" s="60"/>
      <c r="J37" s="130" t="s">
        <v>77</v>
      </c>
    </row>
    <row r="38" spans="1:10" x14ac:dyDescent="0.25">
      <c r="A38" s="4" t="s">
        <v>1</v>
      </c>
      <c r="B38" s="26"/>
      <c r="C38" s="189" t="s">
        <v>257</v>
      </c>
      <c r="D38" s="61"/>
      <c r="E38" s="70" t="str">
        <f>IF(B38="","",SUM((B38-B36)/(D38)))</f>
        <v/>
      </c>
      <c r="F38" s="4" t="s">
        <v>4</v>
      </c>
      <c r="G38" s="34"/>
      <c r="H38" s="189" t="s">
        <v>257</v>
      </c>
      <c r="I38" s="63"/>
      <c r="J38" s="53" t="str">
        <f>IF(G38="","",SUM((G38-G36)/(I38)))</f>
        <v/>
      </c>
    </row>
    <row r="39" spans="1:10" x14ac:dyDescent="0.25">
      <c r="A39" s="6" t="s">
        <v>164</v>
      </c>
      <c r="B39" s="1"/>
      <c r="C39" s="1"/>
      <c r="D39" s="62"/>
      <c r="E39" s="69" t="s">
        <v>62</v>
      </c>
      <c r="F39" s="6" t="s">
        <v>180</v>
      </c>
      <c r="G39" s="1"/>
      <c r="H39" s="1"/>
      <c r="I39" s="62"/>
      <c r="J39" s="130" t="s">
        <v>81</v>
      </c>
    </row>
    <row r="40" spans="1:10" ht="15.75" thickBot="1" x14ac:dyDescent="0.3">
      <c r="A40" s="4" t="s">
        <v>1</v>
      </c>
      <c r="B40" s="34"/>
      <c r="C40" s="189" t="s">
        <v>257</v>
      </c>
      <c r="D40" s="63"/>
      <c r="E40" s="70" t="str">
        <f>IF(B40="","",SUM((B40-B38)/(D40)))</f>
        <v/>
      </c>
      <c r="F40" s="4" t="s">
        <v>4</v>
      </c>
      <c r="G40" s="34"/>
      <c r="H40" s="189" t="s">
        <v>257</v>
      </c>
      <c r="I40" s="63"/>
      <c r="J40" s="53" t="str">
        <f>IF(G40="","",SUM((G40-G38)/(I40)))</f>
        <v/>
      </c>
    </row>
    <row r="41" spans="1:10" ht="15.75" x14ac:dyDescent="0.25">
      <c r="A41" s="124" t="s">
        <v>149</v>
      </c>
      <c r="B41" s="125"/>
      <c r="C41" s="125"/>
      <c r="D41" s="125"/>
      <c r="E41" s="126"/>
      <c r="F41" s="7" t="s">
        <v>398</v>
      </c>
      <c r="G41" s="132"/>
      <c r="H41" s="133"/>
      <c r="I41" s="134"/>
      <c r="J41" s="140" t="str">
        <f>IF(ISERROR(AVERAGE(E34:E40,J10:J40)),"n/a",AVERAGE(E34:E40,J10:J40))</f>
        <v>n/a</v>
      </c>
    </row>
    <row r="42" spans="1:10" ht="18" customHeight="1" x14ac:dyDescent="0.25">
      <c r="A42" s="37"/>
      <c r="B42" s="38" t="s">
        <v>78</v>
      </c>
      <c r="C42" s="38"/>
      <c r="D42" s="38"/>
      <c r="E42" s="91"/>
      <c r="F42" s="85"/>
      <c r="G42" s="115"/>
      <c r="H42" s="85"/>
      <c r="I42" s="116"/>
      <c r="J42" s="141"/>
    </row>
    <row r="43" spans="1:10" ht="18" customHeight="1" x14ac:dyDescent="0.25">
      <c r="A43" s="37"/>
      <c r="B43" s="38"/>
      <c r="C43" s="38"/>
      <c r="D43" s="38"/>
      <c r="E43" s="91"/>
      <c r="F43" s="85"/>
      <c r="G43" s="115"/>
      <c r="H43" s="85"/>
      <c r="I43" s="116"/>
      <c r="J43" s="141"/>
    </row>
    <row r="44" spans="1:10" ht="18" customHeight="1" x14ac:dyDescent="0.25">
      <c r="A44" s="37"/>
      <c r="B44" s="38"/>
      <c r="C44" s="38"/>
      <c r="D44" s="38"/>
      <c r="E44" s="91"/>
      <c r="F44" s="85"/>
      <c r="G44" s="115"/>
      <c r="H44" s="85"/>
      <c r="I44" s="116"/>
      <c r="J44" s="141"/>
    </row>
    <row r="45" spans="1:10" ht="18" customHeight="1" x14ac:dyDescent="0.25">
      <c r="A45" s="37"/>
      <c r="B45" s="38" t="s">
        <v>78</v>
      </c>
      <c r="C45" s="38"/>
      <c r="D45" s="38"/>
      <c r="E45" s="91"/>
      <c r="F45" s="85"/>
      <c r="G45" s="115"/>
      <c r="H45" s="85"/>
      <c r="I45" s="116"/>
      <c r="J45" s="141"/>
    </row>
    <row r="46" spans="1:10" x14ac:dyDescent="0.25">
      <c r="A46" s="37"/>
      <c r="B46" s="119" t="s">
        <v>150</v>
      </c>
      <c r="C46" s="119"/>
      <c r="D46" s="119"/>
      <c r="E46" s="91"/>
      <c r="F46" s="121" t="s">
        <v>404</v>
      </c>
      <c r="G46" s="120"/>
      <c r="H46" s="121"/>
      <c r="I46" s="122"/>
      <c r="J46" s="142" t="s">
        <v>23</v>
      </c>
    </row>
    <row r="47" spans="1:10" ht="16.5" thickBot="1" x14ac:dyDescent="0.3">
      <c r="A47" s="127"/>
      <c r="B47" s="38"/>
      <c r="C47" s="39"/>
      <c r="D47" s="39"/>
      <c r="E47" s="128"/>
      <c r="F47" s="123" t="s">
        <v>154</v>
      </c>
      <c r="G47" s="117"/>
      <c r="H47" s="117"/>
      <c r="I47" s="118"/>
      <c r="J47" s="170" t="str">
        <f>IF(ISERROR(AVERAGE(E11:E32)),"n/a",(AVERAGE(E11:E32)))</f>
        <v>n/a</v>
      </c>
    </row>
    <row r="48" spans="1:10" ht="16.5" thickBot="1" x14ac:dyDescent="0.3">
      <c r="A48" s="40"/>
      <c r="B48" s="41"/>
      <c r="C48" s="42"/>
      <c r="D48" s="42"/>
      <c r="E48" s="92"/>
      <c r="F48" s="135" t="s">
        <v>155</v>
      </c>
      <c r="G48" s="136"/>
      <c r="H48" s="136"/>
      <c r="I48" s="137"/>
      <c r="J48" s="138" t="str">
        <f>IF(ISERROR(AVERAGE(E34:E40,J10:J40)),"n/a",AVERAGE(E34:E40,J10:J40))</f>
        <v>n/a</v>
      </c>
    </row>
    <row r="49" spans="4:10" x14ac:dyDescent="0.25">
      <c r="F49" s="79"/>
      <c r="G49" s="79"/>
      <c r="H49" s="80"/>
      <c r="I49" s="80"/>
      <c r="J49" s="81"/>
    </row>
    <row r="50" spans="4:10" ht="18.75" x14ac:dyDescent="0.3">
      <c r="D50" s="82"/>
      <c r="E50" s="77"/>
      <c r="F50" s="2"/>
      <c r="G50" s="84" t="str">
        <f>IF(ISBLANK(G40),J40,"")</f>
        <v/>
      </c>
      <c r="H50" s="2"/>
      <c r="I50" s="2"/>
      <c r="J50" s="188" t="s">
        <v>255</v>
      </c>
    </row>
  </sheetData>
  <sheetProtection algorithmName="SHA-512" hashValue="T3SiM5RNcMHi9ZF6jtkp2odnGGk2RhtnQFf4w5ToJMimdNPtmCxTyZh6WZBUTxY/Q0mSHJXmRUL/yXZYYB+0JA==" saltValue="P/fNY0D6/WYCps36PSrRZA==" spinCount="100000" sheet="1" objects="1" scenarios="1" selectLockedCells="1"/>
  <pageMargins left="1.1481250000000001" right="0.7" top="0.75" bottom="0.75" header="0.3" footer="0.3"/>
  <pageSetup scale="66" orientation="landscape" verticalDpi="200" r:id="rId1"/>
  <headerFooter differentOddEven="1">
    <oddFooter xml:space="preserve">&amp;C&amp;"-,Bold"&amp;18                                                                                                                                                      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N50"/>
  <sheetViews>
    <sheetView view="pageLayout" zoomScaleNormal="100" workbookViewId="0">
      <selection activeCell="D7" sqref="D7"/>
    </sheetView>
  </sheetViews>
  <sheetFormatPr defaultRowHeight="15" x14ac:dyDescent="0.25"/>
  <cols>
    <col min="1" max="1" width="11.140625" customWidth="1"/>
    <col min="2" max="2" width="15.140625" customWidth="1"/>
    <col min="3" max="3" width="10.5703125" customWidth="1"/>
    <col min="4" max="4" width="17.42578125" customWidth="1"/>
    <col min="5" max="5" width="19" customWidth="1"/>
    <col min="6" max="6" width="14.140625" customWidth="1"/>
    <col min="7" max="7" width="17.140625" customWidth="1"/>
    <col min="8" max="8" width="10.7109375" customWidth="1"/>
    <col min="9" max="9" width="15.28515625" customWidth="1"/>
    <col min="10" max="10" width="28.7109375" customWidth="1"/>
  </cols>
  <sheetData>
    <row r="1" spans="1:12" ht="28.5" x14ac:dyDescent="0.45">
      <c r="A1" s="9"/>
      <c r="B1" s="139"/>
      <c r="C1" s="293" t="s">
        <v>24</v>
      </c>
      <c r="D1" s="293"/>
      <c r="E1" s="403"/>
      <c r="F1" s="392" t="str">
        <f>'TFL-1A'!$F$1</f>
        <v>XYZ Company Xp3 Trial Vehicle MPG Summary</v>
      </c>
      <c r="G1" s="326"/>
      <c r="H1" s="326"/>
      <c r="I1" s="326"/>
      <c r="J1" s="329"/>
    </row>
    <row r="2" spans="1:12" x14ac:dyDescent="0.25">
      <c r="A2" s="11"/>
      <c r="B2" s="14"/>
      <c r="C2" s="13"/>
      <c r="D2" s="13" t="s">
        <v>181</v>
      </c>
      <c r="E2" s="295"/>
      <c r="F2" s="371" t="str">
        <f>'NTFL-2A'!F2</f>
        <v>Driver Name/ID: Test</v>
      </c>
      <c r="G2" s="330"/>
      <c r="H2" s="330"/>
      <c r="I2" s="330"/>
      <c r="J2" s="333"/>
    </row>
    <row r="3" spans="1:12" x14ac:dyDescent="0.25">
      <c r="A3" s="11"/>
      <c r="B3" s="14"/>
      <c r="C3" s="14"/>
      <c r="D3" s="14"/>
      <c r="E3" s="295"/>
      <c r="F3" s="371" t="str">
        <f>'NTFL-2A'!F3</f>
        <v xml:space="preserve">Vehicle ID/Number: </v>
      </c>
      <c r="G3" s="330"/>
      <c r="H3" s="330"/>
      <c r="I3" s="330"/>
      <c r="J3" s="333"/>
    </row>
    <row r="4" spans="1:12" x14ac:dyDescent="0.25">
      <c r="A4" s="15"/>
      <c r="B4" s="294" t="s">
        <v>78</v>
      </c>
      <c r="C4" s="294"/>
      <c r="D4" s="294"/>
      <c r="E4" s="359"/>
      <c r="F4" s="371" t="str">
        <f>'NTFL-2A'!F4</f>
        <v>Consultant Name:</v>
      </c>
      <c r="G4" s="334"/>
      <c r="H4" s="330"/>
      <c r="I4" s="330"/>
      <c r="J4" s="335"/>
    </row>
    <row r="5" spans="1:12" ht="15.75" thickBot="1" x14ac:dyDescent="0.3">
      <c r="A5" s="11" t="s">
        <v>0</v>
      </c>
      <c r="B5" s="14"/>
      <c r="C5" s="14"/>
      <c r="D5" s="14"/>
      <c r="E5" s="295"/>
      <c r="F5" s="414" t="str">
        <f>'NTFL-2A'!F5</f>
        <v xml:space="preserve">Contact Number: </v>
      </c>
      <c r="G5" s="362"/>
      <c r="H5" s="362"/>
      <c r="I5" s="362"/>
      <c r="J5" s="363"/>
    </row>
    <row r="6" spans="1:12" ht="15.75" thickBot="1" x14ac:dyDescent="0.3">
      <c r="A6" s="302" t="s">
        <v>182</v>
      </c>
      <c r="B6" s="337"/>
      <c r="C6" s="338"/>
      <c r="D6" s="338"/>
      <c r="E6" s="404"/>
      <c r="F6" s="407" t="str">
        <f>'NTFL-2A'!F6</f>
        <v xml:space="preserve">Date: </v>
      </c>
      <c r="G6" s="349"/>
      <c r="H6" s="362"/>
      <c r="I6" s="362"/>
      <c r="J6" s="363"/>
    </row>
    <row r="7" spans="1:12" ht="15.75" thickBot="1" x14ac:dyDescent="0.3">
      <c r="A7" s="18"/>
      <c r="B7" s="19"/>
      <c r="C7" s="12" t="s">
        <v>22</v>
      </c>
      <c r="D7" s="12"/>
      <c r="E7" s="20"/>
      <c r="F7" s="19"/>
      <c r="G7" s="19"/>
      <c r="H7" s="12"/>
      <c r="I7" s="12"/>
      <c r="J7" s="17"/>
    </row>
    <row r="8" spans="1:12" ht="15.75" thickBot="1" x14ac:dyDescent="0.3">
      <c r="A8" s="143" t="s">
        <v>424</v>
      </c>
      <c r="B8" s="144"/>
      <c r="C8" s="145"/>
      <c r="D8" s="146"/>
      <c r="E8" s="150" t="s">
        <v>152</v>
      </c>
      <c r="F8" s="147" t="s">
        <v>421</v>
      </c>
      <c r="G8" s="147"/>
      <c r="H8" s="148"/>
      <c r="I8" s="149"/>
      <c r="J8" s="131" t="s">
        <v>153</v>
      </c>
    </row>
    <row r="9" spans="1:12" x14ac:dyDescent="0.25">
      <c r="A9" s="4" t="s">
        <v>183</v>
      </c>
      <c r="B9" s="2"/>
      <c r="C9" s="2"/>
      <c r="D9" s="60"/>
      <c r="E9" s="151" t="s">
        <v>102</v>
      </c>
      <c r="F9" s="27" t="s">
        <v>199</v>
      </c>
      <c r="G9" s="27"/>
      <c r="H9" s="2"/>
      <c r="I9" s="60"/>
      <c r="J9" s="130" t="s">
        <v>132</v>
      </c>
    </row>
    <row r="10" spans="1:12" x14ac:dyDescent="0.25">
      <c r="A10" s="4" t="s">
        <v>21</v>
      </c>
      <c r="B10" s="26"/>
      <c r="C10" s="189" t="s">
        <v>257</v>
      </c>
      <c r="D10" s="201"/>
      <c r="E10" s="95" t="str">
        <f>IF(B10="","",ROUND(SUM((B10-'NTFL-2A'!G40)/(D10)),2))</f>
        <v/>
      </c>
      <c r="F10" s="3" t="s">
        <v>5</v>
      </c>
      <c r="G10" s="26"/>
      <c r="H10" s="189" t="s">
        <v>257</v>
      </c>
      <c r="I10" s="61"/>
      <c r="J10" s="52" t="str">
        <f>IF(G10="","",ROUND(SUM((G10-B40)/(I10)),2))</f>
        <v/>
      </c>
      <c r="K10" s="129"/>
      <c r="L10" s="82"/>
    </row>
    <row r="11" spans="1:12" x14ac:dyDescent="0.25">
      <c r="A11" s="6" t="s">
        <v>184</v>
      </c>
      <c r="B11" s="1"/>
      <c r="C11" s="2"/>
      <c r="D11" s="62"/>
      <c r="E11" s="151" t="s">
        <v>101</v>
      </c>
      <c r="F11" s="1" t="s">
        <v>200</v>
      </c>
      <c r="G11" s="1"/>
      <c r="H11" s="2"/>
      <c r="I11" s="62"/>
      <c r="J11" s="130" t="s">
        <v>133</v>
      </c>
    </row>
    <row r="12" spans="1:12" x14ac:dyDescent="0.25">
      <c r="A12" s="4" t="s">
        <v>1</v>
      </c>
      <c r="B12" s="26"/>
      <c r="C12" s="189" t="s">
        <v>257</v>
      </c>
      <c r="D12" s="61"/>
      <c r="E12" s="75" t="str">
        <f>IF(B12="","",ROUND(SUM((B12-B10)/(D12)),2))</f>
        <v/>
      </c>
      <c r="F12" s="3" t="s">
        <v>4</v>
      </c>
      <c r="G12" s="26"/>
      <c r="H12" s="189" t="s">
        <v>257</v>
      </c>
      <c r="I12" s="61"/>
      <c r="J12" s="53" t="str">
        <f>IF(G12="","",ROUND(SUM((G12-G10)/(I12)),2))</f>
        <v/>
      </c>
      <c r="K12" s="129"/>
      <c r="L12" s="82"/>
    </row>
    <row r="13" spans="1:12" x14ac:dyDescent="0.25">
      <c r="A13" s="6" t="s">
        <v>185</v>
      </c>
      <c r="B13" s="1"/>
      <c r="C13" s="1"/>
      <c r="D13" s="62"/>
      <c r="E13" s="151" t="s">
        <v>103</v>
      </c>
      <c r="F13" s="1" t="s">
        <v>201</v>
      </c>
      <c r="G13" s="1"/>
      <c r="H13" s="1"/>
      <c r="I13" s="62"/>
      <c r="J13" s="130" t="s">
        <v>134</v>
      </c>
      <c r="K13" s="129"/>
      <c r="L13" s="82"/>
    </row>
    <row r="14" spans="1:12" x14ac:dyDescent="0.25">
      <c r="A14" s="4" t="s">
        <v>2</v>
      </c>
      <c r="B14" s="26"/>
      <c r="C14" s="189" t="s">
        <v>257</v>
      </c>
      <c r="D14" s="61"/>
      <c r="E14" s="75" t="str">
        <f>IF(B14="","",ROUND(SUM((B14-B12)/(D14)),2))</f>
        <v/>
      </c>
      <c r="F14" s="3" t="s">
        <v>4</v>
      </c>
      <c r="G14" s="26"/>
      <c r="H14" s="189" t="s">
        <v>257</v>
      </c>
      <c r="I14" s="61"/>
      <c r="J14" s="53" t="str">
        <f>IF(G14="","",ROUND(SUM((G14-G12)/(I14)),2))</f>
        <v/>
      </c>
      <c r="K14" s="129"/>
      <c r="L14" s="82"/>
    </row>
    <row r="15" spans="1:12" x14ac:dyDescent="0.25">
      <c r="A15" s="6" t="s">
        <v>186</v>
      </c>
      <c r="B15" s="1"/>
      <c r="C15" s="1"/>
      <c r="D15" s="62"/>
      <c r="E15" s="151" t="s">
        <v>104</v>
      </c>
      <c r="F15" s="1" t="s">
        <v>202</v>
      </c>
      <c r="G15" s="1"/>
      <c r="H15" s="1"/>
      <c r="I15" s="62"/>
      <c r="J15" s="130" t="s">
        <v>135</v>
      </c>
      <c r="K15" s="129"/>
      <c r="L15" s="82"/>
    </row>
    <row r="16" spans="1:12" x14ac:dyDescent="0.25">
      <c r="A16" s="4" t="s">
        <v>1</v>
      </c>
      <c r="B16" s="26"/>
      <c r="C16" s="189" t="s">
        <v>257</v>
      </c>
      <c r="D16" s="61"/>
      <c r="E16" s="75" t="str">
        <f>IF(B16="","",ROUND(SUM((B16-B14)/(D16)),2))</f>
        <v/>
      </c>
      <c r="F16" s="3" t="s">
        <v>4</v>
      </c>
      <c r="G16" s="26"/>
      <c r="H16" s="189" t="s">
        <v>257</v>
      </c>
      <c r="I16" s="61"/>
      <c r="J16" s="53" t="str">
        <f>IF(G16="","",ROUND(SUM((G16-G14)/(I16)),2))</f>
        <v/>
      </c>
      <c r="K16" s="129"/>
      <c r="L16" s="82"/>
    </row>
    <row r="17" spans="1:14" x14ac:dyDescent="0.25">
      <c r="A17" s="6" t="s">
        <v>187</v>
      </c>
      <c r="B17" s="1"/>
      <c r="C17" s="1"/>
      <c r="D17" s="62"/>
      <c r="E17" s="151" t="s">
        <v>105</v>
      </c>
      <c r="F17" s="1" t="s">
        <v>203</v>
      </c>
      <c r="G17" s="1"/>
      <c r="H17" s="1"/>
      <c r="I17" s="62"/>
      <c r="J17" s="130" t="s">
        <v>136</v>
      </c>
      <c r="K17" s="129"/>
      <c r="L17" s="82"/>
    </row>
    <row r="18" spans="1:14" x14ac:dyDescent="0.25">
      <c r="A18" s="4" t="s">
        <v>3</v>
      </c>
      <c r="B18" s="26"/>
      <c r="C18" s="189" t="s">
        <v>257</v>
      </c>
      <c r="D18" s="61"/>
      <c r="E18" s="75" t="str">
        <f>IF(B18="","",ROUND(SUM((B18-B16)/(D18)),2))</f>
        <v/>
      </c>
      <c r="F18" s="3" t="s">
        <v>4</v>
      </c>
      <c r="G18" s="26"/>
      <c r="H18" s="189" t="s">
        <v>257</v>
      </c>
      <c r="I18" s="61"/>
      <c r="J18" s="53" t="str">
        <f>IF(G18="","",ROUND(SUM((G18-G16)/(I18)),2))</f>
        <v/>
      </c>
      <c r="K18" s="129"/>
      <c r="L18" s="82"/>
    </row>
    <row r="19" spans="1:14" x14ac:dyDescent="0.25">
      <c r="A19" s="6" t="s">
        <v>188</v>
      </c>
      <c r="B19" s="1"/>
      <c r="C19" s="1"/>
      <c r="D19" s="62"/>
      <c r="E19" s="151" t="s">
        <v>106</v>
      </c>
      <c r="F19" s="1" t="s">
        <v>204</v>
      </c>
      <c r="G19" s="1"/>
      <c r="H19" s="1"/>
      <c r="I19" s="62"/>
      <c r="J19" s="130" t="s">
        <v>137</v>
      </c>
      <c r="K19" s="129"/>
      <c r="L19" s="82"/>
    </row>
    <row r="20" spans="1:14" x14ac:dyDescent="0.25">
      <c r="A20" s="4" t="s">
        <v>1</v>
      </c>
      <c r="B20" s="26"/>
      <c r="C20" s="189" t="s">
        <v>257</v>
      </c>
      <c r="D20" s="61"/>
      <c r="E20" s="75" t="str">
        <f>IF(B20="","",ROUND(SUM((B20-B18)/(D20)),2))</f>
        <v/>
      </c>
      <c r="F20" s="3" t="s">
        <v>4</v>
      </c>
      <c r="G20" s="26"/>
      <c r="H20" s="189" t="s">
        <v>257</v>
      </c>
      <c r="I20" s="61"/>
      <c r="J20" s="53" t="str">
        <f>IF(G20="","",ROUND(SUM((G20-G18)/(I20)),2))</f>
        <v/>
      </c>
      <c r="K20" s="129"/>
      <c r="L20" s="82"/>
    </row>
    <row r="21" spans="1:14" x14ac:dyDescent="0.25">
      <c r="A21" s="6" t="s">
        <v>189</v>
      </c>
      <c r="B21" s="1"/>
      <c r="C21" s="1"/>
      <c r="D21" s="62"/>
      <c r="E21" s="151" t="s">
        <v>107</v>
      </c>
      <c r="F21" s="1" t="s">
        <v>205</v>
      </c>
      <c r="G21" s="1"/>
      <c r="H21" s="1"/>
      <c r="I21" s="62"/>
      <c r="J21" s="130" t="s">
        <v>138</v>
      </c>
      <c r="K21" s="129"/>
      <c r="L21" s="82"/>
    </row>
    <row r="22" spans="1:14" x14ac:dyDescent="0.25">
      <c r="A22" s="4" t="s">
        <v>1</v>
      </c>
      <c r="B22" s="26"/>
      <c r="C22" s="189" t="s">
        <v>257</v>
      </c>
      <c r="D22" s="61"/>
      <c r="E22" s="75" t="str">
        <f>IF(B22="","",ROUND(SUM((B22-B20)/(D22)),2))</f>
        <v/>
      </c>
      <c r="F22" s="3" t="s">
        <v>4</v>
      </c>
      <c r="G22" s="26"/>
      <c r="H22" s="189" t="s">
        <v>257</v>
      </c>
      <c r="I22" s="61"/>
      <c r="J22" s="53" t="str">
        <f>IF(G22="","",ROUND(SUM((G22-G20)/(I22)),2))</f>
        <v/>
      </c>
      <c r="K22" s="129"/>
      <c r="L22" s="82"/>
    </row>
    <row r="23" spans="1:14" x14ac:dyDescent="0.25">
      <c r="A23" s="6" t="s">
        <v>190</v>
      </c>
      <c r="B23" s="1"/>
      <c r="C23" s="1"/>
      <c r="D23" s="62"/>
      <c r="E23" s="151" t="s">
        <v>108</v>
      </c>
      <c r="F23" s="1" t="s">
        <v>206</v>
      </c>
      <c r="G23" s="1"/>
      <c r="H23" s="1"/>
      <c r="I23" s="62"/>
      <c r="J23" s="130" t="s">
        <v>139</v>
      </c>
      <c r="K23" s="129"/>
      <c r="L23" s="82"/>
    </row>
    <row r="24" spans="1:14" x14ac:dyDescent="0.25">
      <c r="A24" s="4" t="s">
        <v>1</v>
      </c>
      <c r="B24" s="26"/>
      <c r="C24" s="189" t="s">
        <v>257</v>
      </c>
      <c r="D24" s="61"/>
      <c r="E24" s="75" t="str">
        <f>IF(B24="","",ROUND(SUM((B24-B22)/(D24)),2))</f>
        <v/>
      </c>
      <c r="F24" s="3" t="s">
        <v>4</v>
      </c>
      <c r="G24" s="26"/>
      <c r="H24" s="189" t="s">
        <v>257</v>
      </c>
      <c r="I24" s="61"/>
      <c r="J24" s="53" t="str">
        <f>IF(G24="","",ROUND(SUM((G24-G22)/(I24)),2))</f>
        <v/>
      </c>
      <c r="K24" s="129"/>
      <c r="L24" s="82"/>
    </row>
    <row r="25" spans="1:14" x14ac:dyDescent="0.25">
      <c r="A25" s="6" t="s">
        <v>191</v>
      </c>
      <c r="B25" s="1"/>
      <c r="C25" s="1"/>
      <c r="D25" s="62"/>
      <c r="E25" s="151" t="s">
        <v>109</v>
      </c>
      <c r="F25" s="1" t="s">
        <v>210</v>
      </c>
      <c r="G25" s="1"/>
      <c r="H25" s="1"/>
      <c r="I25" s="62"/>
      <c r="J25" s="130" t="s">
        <v>140</v>
      </c>
      <c r="K25" s="129"/>
      <c r="L25" s="82"/>
    </row>
    <row r="26" spans="1:14" x14ac:dyDescent="0.25">
      <c r="A26" s="4" t="s">
        <v>1</v>
      </c>
      <c r="B26" s="26"/>
      <c r="C26" s="189" t="s">
        <v>257</v>
      </c>
      <c r="D26" s="61"/>
      <c r="E26" s="75" t="str">
        <f>IF(B26="","",ROUND(SUM((B26-B24)/(D26)),2))</f>
        <v/>
      </c>
      <c r="F26" s="3" t="s">
        <v>4</v>
      </c>
      <c r="G26" s="26"/>
      <c r="H26" s="189" t="s">
        <v>257</v>
      </c>
      <c r="I26" s="61"/>
      <c r="J26" s="53" t="str">
        <f>IF(G26="","",ROUND(SUM((G26-G24)/(I26)),2))</f>
        <v/>
      </c>
      <c r="K26" s="129"/>
      <c r="L26" s="82"/>
      <c r="N26" s="129"/>
    </row>
    <row r="27" spans="1:14" x14ac:dyDescent="0.25">
      <c r="A27" s="6" t="s">
        <v>192</v>
      </c>
      <c r="B27" s="1"/>
      <c r="C27" s="1"/>
      <c r="D27" s="62"/>
      <c r="E27" s="151" t="s">
        <v>110</v>
      </c>
      <c r="F27" s="2" t="s">
        <v>207</v>
      </c>
      <c r="G27" s="2"/>
      <c r="H27" s="1"/>
      <c r="I27" s="60"/>
      <c r="J27" s="130" t="s">
        <v>141</v>
      </c>
      <c r="K27" s="129"/>
      <c r="L27" s="82"/>
    </row>
    <row r="28" spans="1:14" x14ac:dyDescent="0.25">
      <c r="A28" s="4" t="s">
        <v>1</v>
      </c>
      <c r="B28" s="26"/>
      <c r="C28" s="189" t="s">
        <v>257</v>
      </c>
      <c r="D28" s="61"/>
      <c r="E28" s="75" t="str">
        <f>IF(B28="","",ROUND(SUM((B28-B26)/(D28)),2))</f>
        <v/>
      </c>
      <c r="F28" s="2" t="s">
        <v>4</v>
      </c>
      <c r="G28" s="34"/>
      <c r="H28" s="189" t="s">
        <v>257</v>
      </c>
      <c r="I28" s="63"/>
      <c r="J28" s="53" t="str">
        <f>IF(G28="","",ROUND(SUM((G28-G26)/(I28)),2))</f>
        <v/>
      </c>
      <c r="K28" s="129"/>
      <c r="L28" s="82"/>
    </row>
    <row r="29" spans="1:14" x14ac:dyDescent="0.25">
      <c r="A29" s="6" t="s">
        <v>193</v>
      </c>
      <c r="B29" s="1"/>
      <c r="C29" s="1"/>
      <c r="D29" s="62"/>
      <c r="E29" s="151" t="s">
        <v>111</v>
      </c>
      <c r="F29" s="1" t="s">
        <v>208</v>
      </c>
      <c r="G29" s="1"/>
      <c r="H29" s="1"/>
      <c r="I29" s="62"/>
      <c r="J29" s="130" t="s">
        <v>142</v>
      </c>
      <c r="K29" s="129"/>
      <c r="L29" s="82"/>
    </row>
    <row r="30" spans="1:14" x14ac:dyDescent="0.25">
      <c r="A30" s="5" t="s">
        <v>1</v>
      </c>
      <c r="B30" s="26"/>
      <c r="C30" s="189" t="s">
        <v>257</v>
      </c>
      <c r="D30" s="61"/>
      <c r="E30" s="75" t="str">
        <f>IF(B30="","",ROUND(SUM((B30-B28)/(D30)),2))</f>
        <v/>
      </c>
      <c r="F30" s="3" t="s">
        <v>4</v>
      </c>
      <c r="G30" s="26"/>
      <c r="H30" s="189" t="s">
        <v>257</v>
      </c>
      <c r="I30" s="61"/>
      <c r="J30" s="53" t="str">
        <f>IF(G30="","",ROUND(SUM((G30-G28)/(I30)),2))</f>
        <v/>
      </c>
      <c r="K30" s="129"/>
      <c r="L30" s="82"/>
    </row>
    <row r="31" spans="1:14" x14ac:dyDescent="0.25">
      <c r="A31" s="6" t="s">
        <v>194</v>
      </c>
      <c r="B31" s="1"/>
      <c r="C31" s="1"/>
      <c r="D31" s="62"/>
      <c r="E31" s="151" t="s">
        <v>112</v>
      </c>
      <c r="F31" s="1" t="s">
        <v>209</v>
      </c>
      <c r="G31" s="1"/>
      <c r="H31" s="1"/>
      <c r="I31" s="62"/>
      <c r="J31" s="130" t="s">
        <v>143</v>
      </c>
      <c r="K31" s="129"/>
      <c r="L31" s="82"/>
    </row>
    <row r="32" spans="1:14" x14ac:dyDescent="0.25">
      <c r="A32" s="4" t="s">
        <v>1</v>
      </c>
      <c r="B32" s="26"/>
      <c r="C32" s="189" t="s">
        <v>257</v>
      </c>
      <c r="D32" s="61"/>
      <c r="E32" s="75" t="str">
        <f>IF(B32="","",ROUND(SUM((B32-B30)/(D32)),2))</f>
        <v/>
      </c>
      <c r="F32" s="3" t="s">
        <v>4</v>
      </c>
      <c r="G32" s="26"/>
      <c r="H32" s="189" t="s">
        <v>257</v>
      </c>
      <c r="I32" s="61"/>
      <c r="J32" s="53" t="str">
        <f>IF(G32="","",ROUND(SUM((G32-G30)/(I32)),2))</f>
        <v/>
      </c>
      <c r="K32" s="129"/>
      <c r="L32" s="82"/>
    </row>
    <row r="33" spans="1:11" x14ac:dyDescent="0.25">
      <c r="A33" s="6" t="s">
        <v>195</v>
      </c>
      <c r="B33" s="1"/>
      <c r="C33" s="1"/>
      <c r="D33" s="62"/>
      <c r="E33" s="151" t="s">
        <v>113</v>
      </c>
      <c r="F33" s="1" t="s">
        <v>211</v>
      </c>
      <c r="G33" s="1"/>
      <c r="H33" s="1"/>
      <c r="I33" s="62"/>
      <c r="J33" s="130" t="s">
        <v>144</v>
      </c>
    </row>
    <row r="34" spans="1:11" x14ac:dyDescent="0.25">
      <c r="A34" s="4" t="s">
        <v>1</v>
      </c>
      <c r="B34" s="26"/>
      <c r="C34" s="189" t="s">
        <v>257</v>
      </c>
      <c r="D34" s="61"/>
      <c r="E34" s="75" t="str">
        <f>IF(B34="","",ROUND(SUM((B34-B32)/(D34)),2))</f>
        <v/>
      </c>
      <c r="F34" s="3" t="s">
        <v>4</v>
      </c>
      <c r="G34" s="26"/>
      <c r="H34" s="189" t="s">
        <v>257</v>
      </c>
      <c r="I34" s="61"/>
      <c r="J34" s="53" t="str">
        <f>IF(G34="","",ROUND(SUM((G34-G32)/(I34)),2))</f>
        <v/>
      </c>
    </row>
    <row r="35" spans="1:11" x14ac:dyDescent="0.25">
      <c r="A35" s="6" t="s">
        <v>196</v>
      </c>
      <c r="B35" s="1"/>
      <c r="C35" s="1"/>
      <c r="D35" s="62"/>
      <c r="E35" s="151" t="s">
        <v>114</v>
      </c>
      <c r="F35" s="1" t="s">
        <v>212</v>
      </c>
      <c r="G35" s="1"/>
      <c r="H35" s="1"/>
      <c r="I35" s="62"/>
      <c r="J35" s="130" t="s">
        <v>145</v>
      </c>
    </row>
    <row r="36" spans="1:11" x14ac:dyDescent="0.25">
      <c r="A36" s="4" t="s">
        <v>1</v>
      </c>
      <c r="B36" s="26"/>
      <c r="C36" s="189" t="s">
        <v>257</v>
      </c>
      <c r="D36" s="61"/>
      <c r="E36" s="75" t="str">
        <f>IF(B36="","",ROUND(SUM((B36-B34)/(D36)),2))</f>
        <v/>
      </c>
      <c r="F36" s="3" t="s">
        <v>4</v>
      </c>
      <c r="G36" s="26"/>
      <c r="H36" s="189" t="s">
        <v>257</v>
      </c>
      <c r="I36" s="61"/>
      <c r="J36" s="53" t="str">
        <f>IF(G36="","",ROUND(SUM((G36-G34)/(I36)),2))</f>
        <v/>
      </c>
    </row>
    <row r="37" spans="1:11" x14ac:dyDescent="0.25">
      <c r="A37" s="6" t="s">
        <v>197</v>
      </c>
      <c r="B37" s="1"/>
      <c r="C37" s="1"/>
      <c r="D37" s="62"/>
      <c r="E37" s="151" t="s">
        <v>115</v>
      </c>
      <c r="F37" s="2" t="s">
        <v>213</v>
      </c>
      <c r="G37" s="2"/>
      <c r="H37" s="1"/>
      <c r="I37" s="60"/>
      <c r="J37" s="130" t="s">
        <v>146</v>
      </c>
    </row>
    <row r="38" spans="1:11" x14ac:dyDescent="0.25">
      <c r="A38" s="4" t="s">
        <v>1</v>
      </c>
      <c r="B38" s="26"/>
      <c r="C38" s="189" t="s">
        <v>257</v>
      </c>
      <c r="D38" s="61"/>
      <c r="E38" s="75" t="str">
        <f>IF(B38="","",ROUND(SUM((B38-B36)/(D38)),2))</f>
        <v/>
      </c>
      <c r="F38" s="2" t="s">
        <v>4</v>
      </c>
      <c r="G38" s="34"/>
      <c r="H38" s="189" t="s">
        <v>257</v>
      </c>
      <c r="I38" s="63"/>
      <c r="J38" s="53" t="str">
        <f>IF(G38="","",ROUND(SUM((G38-G36)/(I38)),2))</f>
        <v/>
      </c>
    </row>
    <row r="39" spans="1:11" x14ac:dyDescent="0.25">
      <c r="A39" s="6" t="s">
        <v>198</v>
      </c>
      <c r="B39" s="1"/>
      <c r="C39" s="1"/>
      <c r="D39" s="62"/>
      <c r="E39" s="151" t="s">
        <v>116</v>
      </c>
      <c r="F39" s="1" t="s">
        <v>214</v>
      </c>
      <c r="G39" s="1"/>
      <c r="H39" s="1"/>
      <c r="I39" s="62"/>
      <c r="J39" s="130" t="s">
        <v>147</v>
      </c>
    </row>
    <row r="40" spans="1:11" ht="15.75" thickBot="1" x14ac:dyDescent="0.3">
      <c r="A40" s="4" t="s">
        <v>1</v>
      </c>
      <c r="B40" s="34"/>
      <c r="C40" s="189" t="s">
        <v>257</v>
      </c>
      <c r="D40" s="63"/>
      <c r="E40" s="75" t="str">
        <f>IF(B40="","",ROUND(SUM((B40-B38)/(D40)),2))</f>
        <v/>
      </c>
      <c r="F40" s="2" t="s">
        <v>4</v>
      </c>
      <c r="G40" s="34"/>
      <c r="H40" s="189" t="s">
        <v>257</v>
      </c>
      <c r="I40" s="63"/>
      <c r="J40" s="53" t="str">
        <f>IF(G40="","",ROUND(SUM((G40-G38)/(I40)),2))</f>
        <v/>
      </c>
    </row>
    <row r="41" spans="1:11" ht="20.25" customHeight="1" thickBot="1" x14ac:dyDescent="0.3">
      <c r="A41" s="104"/>
      <c r="B41" s="105"/>
      <c r="C41" s="106"/>
      <c r="D41" s="105"/>
      <c r="E41" s="107"/>
      <c r="F41" s="100" t="s">
        <v>219</v>
      </c>
      <c r="G41" s="101"/>
      <c r="H41" s="102"/>
      <c r="I41" s="103"/>
      <c r="J41" s="152" t="str">
        <f>IF(ISERROR(AVERAGE(E10:E40,J10:J40)),"n/a",AVERAGE(E10:E40,J10:J40))</f>
        <v>n/a</v>
      </c>
    </row>
    <row r="42" spans="1:11" ht="19.5" customHeight="1" x14ac:dyDescent="0.25">
      <c r="A42" s="18"/>
      <c r="B42" s="12"/>
      <c r="C42" s="12"/>
      <c r="D42" s="12"/>
      <c r="E42" s="90"/>
      <c r="F42" s="31" t="s">
        <v>221</v>
      </c>
      <c r="G42" s="30"/>
      <c r="H42" s="30"/>
      <c r="I42" s="65"/>
      <c r="J42" s="83" t="s">
        <v>23</v>
      </c>
    </row>
    <row r="43" spans="1:11" ht="18" customHeight="1" x14ac:dyDescent="0.25">
      <c r="A43" s="37"/>
      <c r="B43" s="38"/>
      <c r="C43" s="39"/>
      <c r="D43" s="39"/>
      <c r="E43" s="91"/>
      <c r="F43" s="76" t="s">
        <v>220</v>
      </c>
      <c r="G43" s="7"/>
      <c r="H43" s="8"/>
      <c r="I43" s="64"/>
      <c r="J43" s="86" t="str">
        <f>IF(ISERROR(ROUND(('NTFL-2A'!J47),2)),"n/a",ROUND(('NTFL-2A'!J47),2))</f>
        <v>n/a</v>
      </c>
      <c r="K43" s="82"/>
    </row>
    <row r="44" spans="1:11" ht="18" customHeight="1" x14ac:dyDescent="0.25">
      <c r="A44" s="37"/>
      <c r="B44" s="43" t="s">
        <v>80</v>
      </c>
      <c r="C44" s="43"/>
      <c r="D44" s="43"/>
      <c r="E44" s="91"/>
      <c r="F44" s="76" t="s">
        <v>222</v>
      </c>
      <c r="G44" s="7"/>
      <c r="H44" s="8"/>
      <c r="I44" s="64"/>
      <c r="J44" s="153" t="str">
        <f>IF(ISERROR(ROUND(('NTFL-2A'!J48),2)),"n/a",ROUND(('NTFL-2A'!J48),2))</f>
        <v>n/a</v>
      </c>
      <c r="K44" s="82"/>
    </row>
    <row r="45" spans="1:11" ht="18.75" customHeight="1" x14ac:dyDescent="0.25">
      <c r="A45" s="37"/>
      <c r="B45" s="38"/>
      <c r="C45" s="39"/>
      <c r="D45" s="39"/>
      <c r="E45" s="91"/>
      <c r="F45" s="76" t="s">
        <v>223</v>
      </c>
      <c r="G45" s="76"/>
      <c r="H45" s="7"/>
      <c r="I45" s="87"/>
      <c r="J45" s="154" t="str">
        <f>IF(ISERROR(ROUND(J41,2)),"n/a",ROUND(J41,2))</f>
        <v>n/a</v>
      </c>
      <c r="K45" s="82"/>
    </row>
    <row r="46" spans="1:11" ht="18.75" customHeight="1" thickBot="1" x14ac:dyDescent="0.3">
      <c r="A46" s="210"/>
      <c r="B46" s="41"/>
      <c r="C46" s="42"/>
      <c r="D46" s="211"/>
      <c r="E46" s="212"/>
      <c r="F46" s="213" t="s">
        <v>224</v>
      </c>
      <c r="G46" s="213"/>
      <c r="H46" s="32"/>
      <c r="I46" s="214"/>
      <c r="J46" s="216" t="str">
        <f>IF(ISERROR(ROUND(SUM((J45+J44)/(2)),2)),"n/a",ROUND(SUM((J45+J44)/(2)),2))</f>
        <v>n/a</v>
      </c>
      <c r="K46" s="82"/>
    </row>
    <row r="47" spans="1:11" x14ac:dyDescent="0.25">
      <c r="A47" s="38"/>
      <c r="B47" s="38"/>
      <c r="C47" s="39"/>
      <c r="D47" s="39"/>
      <c r="E47" s="78"/>
      <c r="F47" s="79"/>
      <c r="G47" s="79"/>
      <c r="H47" s="80"/>
      <c r="I47" s="80"/>
      <c r="J47" s="81"/>
      <c r="K47" s="82"/>
    </row>
    <row r="48" spans="1:11" ht="18.75" x14ac:dyDescent="0.3">
      <c r="A48" s="38"/>
      <c r="B48" s="38"/>
      <c r="C48" s="39"/>
      <c r="D48" s="39"/>
      <c r="E48" s="78"/>
      <c r="F48" s="79"/>
      <c r="G48" s="79"/>
      <c r="H48" s="80"/>
      <c r="I48" s="80"/>
      <c r="J48" s="188" t="s">
        <v>256</v>
      </c>
      <c r="K48" s="82"/>
    </row>
    <row r="49" spans="4:11" x14ac:dyDescent="0.25">
      <c r="G49" s="82" t="str">
        <f>IF(ISBLANK(G40),J40,"")</f>
        <v/>
      </c>
      <c r="K49" s="82"/>
    </row>
    <row r="50" spans="4:11" x14ac:dyDescent="0.25">
      <c r="D50" s="82"/>
      <c r="E50" s="77"/>
    </row>
  </sheetData>
  <sheetProtection algorithmName="SHA-512" hashValue="IvpkHNuw2M1p4k/sEzHFblBitA3w4ITZLHoehPMT2uitCFoKz0RVKjN6ri0kN5kx7Gxj/1v1TVUvd92fi2PMpw==" saltValue="ps5BuF9KTfA5FcWMaWTsng==" spinCount="100000" sheet="1" objects="1" scenarios="1"/>
  <pageMargins left="1.155" right="0.7" top="0.75" bottom="0.75" header="0.3" footer="0.3"/>
  <pageSetup scale="66" orientation="landscape" verticalDpi="20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5"/>
  <sheetViews>
    <sheetView view="pageLayout" zoomScaleNormal="100" workbookViewId="0">
      <selection activeCell="D7" sqref="D7"/>
    </sheetView>
  </sheetViews>
  <sheetFormatPr defaultRowHeight="15" x14ac:dyDescent="0.25"/>
  <cols>
    <col min="1" max="1" width="11.140625" customWidth="1"/>
    <col min="2" max="2" width="15.140625" customWidth="1"/>
    <col min="3" max="3" width="10.5703125" customWidth="1"/>
    <col min="4" max="4" width="17.42578125" customWidth="1"/>
    <col min="5" max="5" width="22.42578125" customWidth="1"/>
    <col min="6" max="6" width="14.140625" customWidth="1"/>
    <col min="7" max="7" width="17.140625" customWidth="1"/>
    <col min="8" max="8" width="10.7109375" customWidth="1"/>
    <col min="9" max="9" width="15.28515625" customWidth="1"/>
    <col min="10" max="10" width="28.7109375" customWidth="1"/>
    <col min="11" max="11" width="0" hidden="1" customWidth="1"/>
  </cols>
  <sheetData>
    <row r="1" spans="1:10" ht="29.25" thickBot="1" x14ac:dyDescent="0.5">
      <c r="A1" s="9"/>
      <c r="B1" s="10"/>
      <c r="C1" s="293" t="s">
        <v>24</v>
      </c>
      <c r="D1" s="293"/>
      <c r="E1" s="403"/>
      <c r="F1" s="415" t="str">
        <f>'NTFL-2A'!$F$1</f>
        <v>XYZ Company Xp3 Trial Vehicle MPG Summary</v>
      </c>
      <c r="G1" s="390"/>
      <c r="H1" s="390"/>
      <c r="I1" s="390"/>
      <c r="J1" s="395"/>
    </row>
    <row r="2" spans="1:10" ht="15.75" thickBot="1" x14ac:dyDescent="0.3">
      <c r="A2" s="11"/>
      <c r="B2" s="12"/>
      <c r="C2" s="13"/>
      <c r="D2" s="13" t="s">
        <v>181</v>
      </c>
      <c r="E2" s="295"/>
      <c r="F2" s="379" t="str">
        <f>'NTFL-2B'!F2</f>
        <v>Driver Name/ID: Test</v>
      </c>
      <c r="G2" s="390"/>
      <c r="H2" s="390"/>
      <c r="I2" s="390"/>
      <c r="J2" s="397"/>
    </row>
    <row r="3" spans="1:10" ht="15.75" thickBot="1" x14ac:dyDescent="0.3">
      <c r="A3" s="11"/>
      <c r="B3" s="12"/>
      <c r="C3" s="14"/>
      <c r="D3" s="14"/>
      <c r="E3" s="295"/>
      <c r="F3" s="379" t="str">
        <f>'NTFL-2A'!$F$3</f>
        <v xml:space="preserve">Vehicle ID/Number: </v>
      </c>
      <c r="G3" s="390"/>
      <c r="H3" s="390"/>
      <c r="I3" s="390"/>
      <c r="J3" s="397"/>
    </row>
    <row r="4" spans="1:10" ht="15.75" thickBot="1" x14ac:dyDescent="0.3">
      <c r="A4" s="15"/>
      <c r="B4" s="16"/>
      <c r="C4" s="294"/>
      <c r="D4" s="294"/>
      <c r="E4" s="359"/>
      <c r="F4" s="379" t="str">
        <f>'NTFL-2A'!$F$4</f>
        <v>Consultant Name:</v>
      </c>
      <c r="G4" s="381"/>
      <c r="H4" s="390"/>
      <c r="I4" s="390"/>
      <c r="J4" s="389"/>
    </row>
    <row r="5" spans="1:10" ht="15.75" thickBot="1" x14ac:dyDescent="0.3">
      <c r="A5" s="11" t="s">
        <v>0</v>
      </c>
      <c r="B5" s="12"/>
      <c r="C5" s="14"/>
      <c r="D5" s="14"/>
      <c r="E5" s="295"/>
      <c r="F5" s="379" t="str">
        <f>'NTFL-2A'!$F$5</f>
        <v xml:space="preserve">Contact Number: </v>
      </c>
      <c r="G5" s="390"/>
      <c r="H5" s="390"/>
      <c r="I5" s="390"/>
      <c r="J5" s="389"/>
    </row>
    <row r="6" spans="1:10" ht="15.75" thickBot="1" x14ac:dyDescent="0.3">
      <c r="A6" s="302" t="s">
        <v>182</v>
      </c>
      <c r="B6" s="303"/>
      <c r="C6" s="338"/>
      <c r="D6" s="338"/>
      <c r="E6" s="404"/>
      <c r="F6" s="416" t="str">
        <f>'NTFL-2A'!$F$6</f>
        <v xml:space="preserve">Date: </v>
      </c>
      <c r="G6" s="399"/>
      <c r="H6" s="390"/>
      <c r="I6" s="390"/>
      <c r="J6" s="389"/>
    </row>
    <row r="7" spans="1:10" ht="15.75" thickBot="1" x14ac:dyDescent="0.3">
      <c r="A7" s="18"/>
      <c r="B7" s="19"/>
      <c r="C7" s="12" t="s">
        <v>22</v>
      </c>
      <c r="D7" s="12"/>
      <c r="E7" s="20"/>
      <c r="F7" s="19"/>
      <c r="G7" s="19"/>
      <c r="H7" s="12"/>
      <c r="I7" s="12"/>
      <c r="J7" s="17"/>
    </row>
    <row r="8" spans="1:10" ht="15.75" thickBot="1" x14ac:dyDescent="0.3">
      <c r="A8" s="143" t="s">
        <v>422</v>
      </c>
      <c r="B8" s="144"/>
      <c r="C8" s="145"/>
      <c r="D8" s="146"/>
      <c r="E8" s="150" t="s">
        <v>152</v>
      </c>
      <c r="F8" s="147" t="s">
        <v>425</v>
      </c>
      <c r="G8" s="147"/>
      <c r="H8" s="148"/>
      <c r="I8" s="149"/>
      <c r="J8" s="25" t="s">
        <v>153</v>
      </c>
    </row>
    <row r="9" spans="1:10" x14ac:dyDescent="0.25">
      <c r="A9" s="4" t="s">
        <v>335</v>
      </c>
      <c r="B9" s="2"/>
      <c r="C9" s="2"/>
      <c r="D9" s="60"/>
      <c r="E9" s="151" t="s">
        <v>293</v>
      </c>
      <c r="F9" s="27" t="s">
        <v>336</v>
      </c>
      <c r="G9" s="27"/>
      <c r="H9" s="2"/>
      <c r="I9" s="60"/>
      <c r="J9" s="130" t="s">
        <v>301</v>
      </c>
    </row>
    <row r="10" spans="1:10" x14ac:dyDescent="0.25">
      <c r="A10" s="4" t="s">
        <v>21</v>
      </c>
      <c r="B10" s="26"/>
      <c r="C10" s="2" t="s">
        <v>302</v>
      </c>
      <c r="D10" s="201"/>
      <c r="E10" s="95" t="str">
        <f>IF(B10="","",SUM((B10-'NTFL-2B'!G40)/(D10)))</f>
        <v/>
      </c>
      <c r="F10" s="3" t="s">
        <v>5</v>
      </c>
      <c r="G10" s="26"/>
      <c r="H10" s="3" t="s">
        <v>303</v>
      </c>
      <c r="I10" s="61"/>
      <c r="J10" s="52" t="str">
        <f>IF(G10="","",ROUND(SUM((G10-B40)/(I10)),2))</f>
        <v/>
      </c>
    </row>
    <row r="11" spans="1:10" x14ac:dyDescent="0.25">
      <c r="A11" s="6" t="s">
        <v>337</v>
      </c>
      <c r="B11" s="1"/>
      <c r="C11" s="2"/>
      <c r="D11" s="62"/>
      <c r="E11" s="151" t="s">
        <v>294</v>
      </c>
      <c r="F11" s="1" t="s">
        <v>338</v>
      </c>
      <c r="G11" s="1"/>
      <c r="H11" s="1"/>
      <c r="I11" s="62"/>
      <c r="J11" s="130" t="s">
        <v>304</v>
      </c>
    </row>
    <row r="12" spans="1:10" x14ac:dyDescent="0.25">
      <c r="A12" s="4" t="s">
        <v>1</v>
      </c>
      <c r="B12" s="26"/>
      <c r="C12" s="2" t="s">
        <v>305</v>
      </c>
      <c r="D12" s="61"/>
      <c r="E12" s="75" t="str">
        <f>IF(B12="","",SUM((B12-B10)/(D12)))</f>
        <v/>
      </c>
      <c r="F12" s="3" t="s">
        <v>4</v>
      </c>
      <c r="G12" s="26"/>
      <c r="H12" s="3" t="s">
        <v>303</v>
      </c>
      <c r="I12" s="61"/>
      <c r="J12" s="53" t="str">
        <f>IF(G12="","",ROUND(SUM((G12-G10)/(I12)),2))</f>
        <v/>
      </c>
    </row>
    <row r="13" spans="1:10" x14ac:dyDescent="0.25">
      <c r="A13" s="6" t="s">
        <v>339</v>
      </c>
      <c r="B13" s="1"/>
      <c r="C13" s="1"/>
      <c r="D13" s="62"/>
      <c r="E13" s="151" t="s">
        <v>295</v>
      </c>
      <c r="F13" s="1" t="s">
        <v>340</v>
      </c>
      <c r="G13" s="1"/>
      <c r="H13" s="1"/>
      <c r="I13" s="62"/>
      <c r="J13" s="130" t="s">
        <v>306</v>
      </c>
    </row>
    <row r="14" spans="1:10" x14ac:dyDescent="0.25">
      <c r="A14" s="4" t="s">
        <v>2</v>
      </c>
      <c r="B14" s="26"/>
      <c r="C14" s="2" t="s">
        <v>305</v>
      </c>
      <c r="D14" s="61"/>
      <c r="E14" s="75" t="str">
        <f>IF(B14="","",SUM((B14-B12)/(D14)))</f>
        <v/>
      </c>
      <c r="F14" s="3" t="s">
        <v>4</v>
      </c>
      <c r="G14" s="26"/>
      <c r="H14" s="3" t="s">
        <v>303</v>
      </c>
      <c r="I14" s="61"/>
      <c r="J14" s="53" t="str">
        <f>IF(G14="","",ROUND(SUM((G14-G12)/(I14)),2))</f>
        <v/>
      </c>
    </row>
    <row r="15" spans="1:10" x14ac:dyDescent="0.25">
      <c r="A15" s="6" t="s">
        <v>341</v>
      </c>
      <c r="B15" s="1"/>
      <c r="C15" s="1"/>
      <c r="D15" s="62"/>
      <c r="E15" s="151" t="s">
        <v>296</v>
      </c>
      <c r="F15" s="1" t="s">
        <v>342</v>
      </c>
      <c r="G15" s="1"/>
      <c r="H15" s="1"/>
      <c r="I15" s="62"/>
      <c r="J15" s="130" t="s">
        <v>307</v>
      </c>
    </row>
    <row r="16" spans="1:10" x14ac:dyDescent="0.25">
      <c r="A16" s="4" t="s">
        <v>1</v>
      </c>
      <c r="B16" s="26"/>
      <c r="C16" s="2" t="s">
        <v>305</v>
      </c>
      <c r="D16" s="61"/>
      <c r="E16" s="75" t="str">
        <f>IF(B16="","",SUM((B16-B14)/(D16)))</f>
        <v/>
      </c>
      <c r="F16" s="3" t="s">
        <v>4</v>
      </c>
      <c r="G16" s="26"/>
      <c r="H16" s="3" t="s">
        <v>303</v>
      </c>
      <c r="I16" s="61"/>
      <c r="J16" s="53" t="str">
        <f>IF(G16="","",ROUND(SUM((G16-G14)/(I16)),2))</f>
        <v/>
      </c>
    </row>
    <row r="17" spans="1:10" x14ac:dyDescent="0.25">
      <c r="A17" s="6" t="s">
        <v>343</v>
      </c>
      <c r="B17" s="1"/>
      <c r="C17" s="1"/>
      <c r="D17" s="62"/>
      <c r="E17" s="151" t="s">
        <v>297</v>
      </c>
      <c r="F17" s="1" t="s">
        <v>344</v>
      </c>
      <c r="G17" s="1"/>
      <c r="H17" s="1"/>
      <c r="I17" s="62"/>
      <c r="J17" s="130" t="s">
        <v>308</v>
      </c>
    </row>
    <row r="18" spans="1:10" x14ac:dyDescent="0.25">
      <c r="A18" s="4" t="s">
        <v>3</v>
      </c>
      <c r="B18" s="26"/>
      <c r="C18" s="2" t="s">
        <v>305</v>
      </c>
      <c r="D18" s="61"/>
      <c r="E18" s="75" t="str">
        <f>IF(B18="","",SUM((B18-B16)/(D18)))</f>
        <v/>
      </c>
      <c r="F18" s="3" t="s">
        <v>4</v>
      </c>
      <c r="G18" s="26"/>
      <c r="H18" s="3" t="s">
        <v>303</v>
      </c>
      <c r="I18" s="61"/>
      <c r="J18" s="53" t="str">
        <f>IF(G18="","",ROUND(SUM((G18-G16)/(I18)),2))</f>
        <v/>
      </c>
    </row>
    <row r="19" spans="1:10" x14ac:dyDescent="0.25">
      <c r="A19" s="6" t="s">
        <v>298</v>
      </c>
      <c r="B19" s="1"/>
      <c r="C19" s="1"/>
      <c r="D19" s="62"/>
      <c r="E19" s="151" t="s">
        <v>298</v>
      </c>
      <c r="F19" s="1" t="s">
        <v>345</v>
      </c>
      <c r="G19" s="1"/>
      <c r="H19" s="1"/>
      <c r="I19" s="62"/>
      <c r="J19" s="130" t="s">
        <v>309</v>
      </c>
    </row>
    <row r="20" spans="1:10" x14ac:dyDescent="0.25">
      <c r="A20" s="4" t="s">
        <v>1</v>
      </c>
      <c r="B20" s="26"/>
      <c r="C20" s="2" t="s">
        <v>303</v>
      </c>
      <c r="D20" s="61"/>
      <c r="E20" s="75" t="str">
        <f>IF(B20="","",SUM((B20-B18)/(D20)))</f>
        <v/>
      </c>
      <c r="F20" s="3" t="s">
        <v>4</v>
      </c>
      <c r="G20" s="26"/>
      <c r="H20" s="3" t="s">
        <v>303</v>
      </c>
      <c r="I20" s="61"/>
      <c r="J20" s="53" t="str">
        <f>IF(G20="","",ROUND(SUM((G20-G18)/(I20)),2))</f>
        <v/>
      </c>
    </row>
    <row r="21" spans="1:10" x14ac:dyDescent="0.25">
      <c r="A21" s="6" t="s">
        <v>346</v>
      </c>
      <c r="B21" s="1"/>
      <c r="C21" s="1"/>
      <c r="D21" s="62"/>
      <c r="E21" s="151" t="s">
        <v>299</v>
      </c>
      <c r="F21" s="1" t="s">
        <v>347</v>
      </c>
      <c r="G21" s="1"/>
      <c r="H21" s="1"/>
      <c r="I21" s="62"/>
      <c r="J21" s="130" t="s">
        <v>310</v>
      </c>
    </row>
    <row r="22" spans="1:10" x14ac:dyDescent="0.25">
      <c r="A22" s="4" t="s">
        <v>1</v>
      </c>
      <c r="B22" s="26"/>
      <c r="C22" s="2" t="s">
        <v>305</v>
      </c>
      <c r="D22" s="61"/>
      <c r="E22" s="75" t="str">
        <f>IF(B22="","",SUM((B22-B20)/(D22)))</f>
        <v/>
      </c>
      <c r="F22" s="3" t="s">
        <v>4</v>
      </c>
      <c r="G22" s="26"/>
      <c r="H22" s="3" t="s">
        <v>303</v>
      </c>
      <c r="I22" s="61"/>
      <c r="J22" s="53" t="str">
        <f>IF(G22="","",ROUND(SUM((G22-G20)/(I22)),2))</f>
        <v/>
      </c>
    </row>
    <row r="23" spans="1:10" x14ac:dyDescent="0.25">
      <c r="A23" s="6" t="s">
        <v>348</v>
      </c>
      <c r="B23" s="1"/>
      <c r="C23" s="1"/>
      <c r="D23" s="62"/>
      <c r="E23" s="151" t="s">
        <v>300</v>
      </c>
      <c r="F23" s="1" t="s">
        <v>349</v>
      </c>
      <c r="G23" s="1"/>
      <c r="H23" s="1"/>
      <c r="I23" s="62"/>
      <c r="J23" s="130" t="s">
        <v>311</v>
      </c>
    </row>
    <row r="24" spans="1:10" x14ac:dyDescent="0.25">
      <c r="A24" s="4" t="s">
        <v>1</v>
      </c>
      <c r="B24" s="26"/>
      <c r="C24" s="2" t="s">
        <v>305</v>
      </c>
      <c r="D24" s="61"/>
      <c r="E24" s="75" t="str">
        <f>IF(B24="","",SUM((B24-B22)/(D24)))</f>
        <v/>
      </c>
      <c r="F24" s="3" t="s">
        <v>4</v>
      </c>
      <c r="G24" s="26"/>
      <c r="H24" s="3" t="s">
        <v>303</v>
      </c>
      <c r="I24" s="61"/>
      <c r="J24" s="53" t="str">
        <f>IF(G24="","",ROUND(SUM((G24-G22)/(I24)),2))</f>
        <v/>
      </c>
    </row>
    <row r="25" spans="1:10" x14ac:dyDescent="0.25">
      <c r="A25" s="6" t="s">
        <v>350</v>
      </c>
      <c r="B25" s="1"/>
      <c r="C25" s="1"/>
      <c r="D25" s="62"/>
      <c r="E25" s="151" t="s">
        <v>312</v>
      </c>
      <c r="F25" s="1" t="s">
        <v>351</v>
      </c>
      <c r="G25" s="1"/>
      <c r="H25" s="1"/>
      <c r="I25" s="62"/>
      <c r="J25" s="130" t="s">
        <v>313</v>
      </c>
    </row>
    <row r="26" spans="1:10" x14ac:dyDescent="0.25">
      <c r="A26" s="4" t="s">
        <v>1</v>
      </c>
      <c r="B26" s="26"/>
      <c r="C26" s="2" t="s">
        <v>305</v>
      </c>
      <c r="D26" s="61"/>
      <c r="E26" s="75" t="str">
        <f>IF(B26="","",SUM((B26-B24)/(D26)))</f>
        <v/>
      </c>
      <c r="F26" s="3" t="s">
        <v>4</v>
      </c>
      <c r="G26" s="26"/>
      <c r="H26" s="3" t="s">
        <v>303</v>
      </c>
      <c r="I26" s="61"/>
      <c r="J26" s="53" t="str">
        <f>IF(G26="","",ROUND(SUM((G26-G24)/(I26)),2))</f>
        <v/>
      </c>
    </row>
    <row r="27" spans="1:10" x14ac:dyDescent="0.25">
      <c r="A27" s="6" t="s">
        <v>352</v>
      </c>
      <c r="B27" s="1"/>
      <c r="C27" s="1"/>
      <c r="D27" s="62"/>
      <c r="E27" s="151" t="s">
        <v>314</v>
      </c>
      <c r="F27" s="2" t="s">
        <v>353</v>
      </c>
      <c r="G27" s="2"/>
      <c r="H27" s="2"/>
      <c r="I27" s="60"/>
      <c r="J27" s="130" t="s">
        <v>315</v>
      </c>
    </row>
    <row r="28" spans="1:10" x14ac:dyDescent="0.25">
      <c r="A28" s="4" t="s">
        <v>1</v>
      </c>
      <c r="B28" s="26"/>
      <c r="C28" s="2" t="s">
        <v>305</v>
      </c>
      <c r="D28" s="61"/>
      <c r="E28" s="75" t="str">
        <f>IF(B28="","",SUM((B28-B26)/(D28)))</f>
        <v/>
      </c>
      <c r="F28" s="2" t="s">
        <v>4</v>
      </c>
      <c r="G28" s="34"/>
      <c r="H28" s="27" t="s">
        <v>303</v>
      </c>
      <c r="I28" s="63"/>
      <c r="J28" s="53" t="str">
        <f>IF(G28="","",ROUND(SUM((G28-G26)/(I28)),2))</f>
        <v/>
      </c>
    </row>
    <row r="29" spans="1:10" x14ac:dyDescent="0.25">
      <c r="A29" s="6" t="s">
        <v>354</v>
      </c>
      <c r="B29" s="1"/>
      <c r="C29" s="1"/>
      <c r="D29" s="62"/>
      <c r="E29" s="151" t="s">
        <v>316</v>
      </c>
      <c r="F29" s="1" t="s">
        <v>355</v>
      </c>
      <c r="G29" s="1"/>
      <c r="H29" s="1"/>
      <c r="I29" s="62"/>
      <c r="J29" s="130" t="s">
        <v>317</v>
      </c>
    </row>
    <row r="30" spans="1:10" x14ac:dyDescent="0.25">
      <c r="A30" s="5" t="s">
        <v>1</v>
      </c>
      <c r="B30" s="26"/>
      <c r="C30" s="3" t="s">
        <v>303</v>
      </c>
      <c r="D30" s="61"/>
      <c r="E30" s="75" t="str">
        <f>IF(B30="","",SUM((B30-B28)/(D30)))</f>
        <v/>
      </c>
      <c r="F30" s="3" t="s">
        <v>4</v>
      </c>
      <c r="G30" s="26"/>
      <c r="H30" s="3" t="s">
        <v>303</v>
      </c>
      <c r="I30" s="61"/>
      <c r="J30" s="53" t="str">
        <f>IF(G30="","",ROUND(SUM((G30-G28)/(I30)),2))</f>
        <v/>
      </c>
    </row>
    <row r="31" spans="1:10" x14ac:dyDescent="0.25">
      <c r="A31" s="6" t="s">
        <v>356</v>
      </c>
      <c r="B31" s="1"/>
      <c r="C31" s="1"/>
      <c r="D31" s="62"/>
      <c r="E31" s="151" t="s">
        <v>318</v>
      </c>
      <c r="F31" s="1" t="s">
        <v>357</v>
      </c>
      <c r="G31" s="1"/>
      <c r="H31" s="1"/>
      <c r="I31" s="62"/>
      <c r="J31" s="130" t="s">
        <v>319</v>
      </c>
    </row>
    <row r="32" spans="1:10" x14ac:dyDescent="0.25">
      <c r="A32" s="4" t="s">
        <v>1</v>
      </c>
      <c r="B32" s="26"/>
      <c r="C32" s="2" t="s">
        <v>305</v>
      </c>
      <c r="D32" s="61"/>
      <c r="E32" s="75" t="str">
        <f>IF(B32="","",SUM((B32-B30)/(D32)))</f>
        <v/>
      </c>
      <c r="F32" s="3" t="s">
        <v>4</v>
      </c>
      <c r="G32" s="26"/>
      <c r="H32" s="3" t="s">
        <v>303</v>
      </c>
      <c r="I32" s="61"/>
      <c r="J32" s="53" t="str">
        <f>IF(G32="","",ROUND(SUM((G32-G30)/(I32)),2))</f>
        <v/>
      </c>
    </row>
    <row r="33" spans="1:11" x14ac:dyDescent="0.25">
      <c r="A33" s="6" t="s">
        <v>358</v>
      </c>
      <c r="B33" s="1"/>
      <c r="C33" s="1"/>
      <c r="D33" s="62"/>
      <c r="E33" s="151" t="s">
        <v>320</v>
      </c>
      <c r="F33" s="1" t="s">
        <v>359</v>
      </c>
      <c r="G33" s="1"/>
      <c r="H33" s="1"/>
      <c r="I33" s="62"/>
      <c r="J33" s="130" t="s">
        <v>321</v>
      </c>
    </row>
    <row r="34" spans="1:11" x14ac:dyDescent="0.25">
      <c r="A34" s="4" t="s">
        <v>1</v>
      </c>
      <c r="B34" s="26"/>
      <c r="C34" s="2" t="s">
        <v>305</v>
      </c>
      <c r="D34" s="61"/>
      <c r="E34" s="75" t="str">
        <f>IF(B34="","",SUM((B34-B32)/(D34)))</f>
        <v/>
      </c>
      <c r="F34" s="3" t="s">
        <v>4</v>
      </c>
      <c r="G34" s="26"/>
      <c r="H34" s="3" t="s">
        <v>303</v>
      </c>
      <c r="I34" s="61"/>
      <c r="J34" s="53" t="str">
        <f>IF(G34="","",ROUND(SUM((G34-G32)/(I34)),2))</f>
        <v/>
      </c>
    </row>
    <row r="35" spans="1:11" x14ac:dyDescent="0.25">
      <c r="A35" s="6" t="s">
        <v>360</v>
      </c>
      <c r="B35" s="1"/>
      <c r="C35" s="1"/>
      <c r="D35" s="62"/>
      <c r="E35" s="151" t="s">
        <v>322</v>
      </c>
      <c r="F35" s="1" t="s">
        <v>361</v>
      </c>
      <c r="G35" s="1"/>
      <c r="H35" s="1"/>
      <c r="I35" s="62"/>
      <c r="J35" s="130" t="s">
        <v>323</v>
      </c>
    </row>
    <row r="36" spans="1:11" x14ac:dyDescent="0.25">
      <c r="A36" s="4" t="s">
        <v>1</v>
      </c>
      <c r="B36" s="26"/>
      <c r="C36" s="2" t="s">
        <v>305</v>
      </c>
      <c r="D36" s="61"/>
      <c r="E36" s="75" t="str">
        <f>IF(B36="","",SUM((B36-B34)/(D36)))</f>
        <v/>
      </c>
      <c r="F36" s="3" t="s">
        <v>4</v>
      </c>
      <c r="G36" s="26"/>
      <c r="H36" s="3" t="s">
        <v>303</v>
      </c>
      <c r="I36" s="61"/>
      <c r="J36" s="53" t="str">
        <f>IF(G36="","",ROUND(SUM((G36-G34)/(I36)),2))</f>
        <v/>
      </c>
    </row>
    <row r="37" spans="1:11" x14ac:dyDescent="0.25">
      <c r="A37" s="6" t="s">
        <v>362</v>
      </c>
      <c r="B37" s="1"/>
      <c r="C37" s="1"/>
      <c r="D37" s="62"/>
      <c r="E37" s="151" t="s">
        <v>324</v>
      </c>
      <c r="F37" s="2" t="s">
        <v>363</v>
      </c>
      <c r="G37" s="2"/>
      <c r="H37" s="2"/>
      <c r="I37" s="60"/>
      <c r="J37" s="130" t="s">
        <v>325</v>
      </c>
    </row>
    <row r="38" spans="1:11" x14ac:dyDescent="0.25">
      <c r="A38" s="4" t="s">
        <v>1</v>
      </c>
      <c r="B38" s="26"/>
      <c r="C38" s="2" t="s">
        <v>305</v>
      </c>
      <c r="D38" s="61"/>
      <c r="E38" s="75" t="str">
        <f>IF(B38="","",SUM((B38-B36)/(D38)))</f>
        <v/>
      </c>
      <c r="F38" s="2" t="s">
        <v>4</v>
      </c>
      <c r="G38" s="34"/>
      <c r="H38" s="27" t="s">
        <v>303</v>
      </c>
      <c r="I38" s="63"/>
      <c r="J38" s="53" t="str">
        <f>IF(G38="","",ROUND(SUM((G38-G36)/(I38)),2))</f>
        <v/>
      </c>
    </row>
    <row r="39" spans="1:11" x14ac:dyDescent="0.25">
      <c r="A39" s="6" t="s">
        <v>364</v>
      </c>
      <c r="B39" s="1"/>
      <c r="C39" s="1"/>
      <c r="D39" s="62"/>
      <c r="E39" s="151" t="s">
        <v>326</v>
      </c>
      <c r="F39" s="1" t="s">
        <v>365</v>
      </c>
      <c r="G39" s="1"/>
      <c r="H39" s="1"/>
      <c r="I39" s="62"/>
      <c r="J39" s="130" t="s">
        <v>328</v>
      </c>
    </row>
    <row r="40" spans="1:11" ht="15.75" thickBot="1" x14ac:dyDescent="0.3">
      <c r="A40" s="4" t="s">
        <v>1</v>
      </c>
      <c r="B40" s="34"/>
      <c r="C40" s="2" t="s">
        <v>303</v>
      </c>
      <c r="D40" s="63"/>
      <c r="E40" s="75" t="str">
        <f>IF(B40="","",SUM((B40-B38)/(D40)))</f>
        <v/>
      </c>
      <c r="F40" s="2" t="s">
        <v>4</v>
      </c>
      <c r="G40" s="34"/>
      <c r="H40" s="27" t="s">
        <v>303</v>
      </c>
      <c r="I40" s="63"/>
      <c r="J40" s="53" t="str">
        <f>IF(G40="","",ROUND(SUM((G40-G38)/(I40)),2))</f>
        <v/>
      </c>
    </row>
    <row r="41" spans="1:11" ht="15.75" thickBot="1" x14ac:dyDescent="0.3">
      <c r="A41" s="104"/>
      <c r="B41" s="105"/>
      <c r="C41" s="106"/>
      <c r="D41" s="105"/>
      <c r="E41" s="107"/>
      <c r="F41" s="100" t="s">
        <v>366</v>
      </c>
      <c r="G41" s="101"/>
      <c r="H41" s="102"/>
      <c r="I41" s="103"/>
      <c r="J41" s="152" t="str">
        <f>IF(ISERROR(AVERAGE(E10:E40,J10:J40)),"n/a",AVERAGE(E10:E40,J10:J40))</f>
        <v>n/a</v>
      </c>
    </row>
    <row r="42" spans="1:11" x14ac:dyDescent="0.25">
      <c r="A42" s="18"/>
      <c r="B42" s="12"/>
      <c r="C42" s="12"/>
      <c r="D42" s="12"/>
      <c r="E42" s="90"/>
      <c r="F42" s="31" t="s">
        <v>367</v>
      </c>
      <c r="G42" s="30"/>
      <c r="H42" s="30"/>
      <c r="I42" s="65"/>
      <c r="J42" s="83" t="s">
        <v>23</v>
      </c>
    </row>
    <row r="43" spans="1:11" x14ac:dyDescent="0.25">
      <c r="A43" s="37"/>
      <c r="B43" s="38"/>
      <c r="C43" s="39"/>
      <c r="D43" s="39"/>
      <c r="E43" s="91"/>
      <c r="F43" s="76" t="s">
        <v>368</v>
      </c>
      <c r="G43" s="7"/>
      <c r="H43" s="8"/>
      <c r="I43" s="64"/>
      <c r="J43" s="86" t="str">
        <f>IF(ISERROR(ROUND(('NTFL-2A'!J47),2)),"n/a",ROUND(('NTFL-2A'!J47),2))</f>
        <v>n/a</v>
      </c>
      <c r="K43" s="82" t="e">
        <f>ROUND(J43,2)</f>
        <v>#VALUE!</v>
      </c>
    </row>
    <row r="44" spans="1:11" x14ac:dyDescent="0.25">
      <c r="A44" s="37"/>
      <c r="B44" s="43" t="s">
        <v>80</v>
      </c>
      <c r="C44" s="43"/>
      <c r="D44" s="43"/>
      <c r="E44" s="91"/>
      <c r="F44" s="76" t="s">
        <v>369</v>
      </c>
      <c r="G44" s="7"/>
      <c r="H44" s="8"/>
      <c r="I44" s="64"/>
      <c r="J44" s="153" t="str">
        <f>IF(ISERROR(ROUND(('NTFL-2A'!J48),2)),"n/a",ROUND(('NTFL-2A'!J48),2))</f>
        <v>n/a</v>
      </c>
    </row>
    <row r="45" spans="1:11" x14ac:dyDescent="0.25">
      <c r="A45" s="37"/>
      <c r="B45" s="38"/>
      <c r="C45" s="39"/>
      <c r="D45" s="39"/>
      <c r="E45" s="91"/>
      <c r="F45" s="76" t="s">
        <v>370</v>
      </c>
      <c r="G45" s="76"/>
      <c r="H45" s="7"/>
      <c r="I45" s="87"/>
      <c r="J45" s="154" t="str">
        <f>IF(ISERROR(ROUND('NTFL-2B'!J41,2)),"n/a",ROUND('NTFL-2B'!J41,2))</f>
        <v>n/a</v>
      </c>
    </row>
    <row r="46" spans="1:11" x14ac:dyDescent="0.25">
      <c r="A46" s="37"/>
      <c r="B46" s="202"/>
      <c r="C46" s="38"/>
      <c r="D46" s="38"/>
      <c r="E46" s="203"/>
      <c r="F46" s="76" t="s">
        <v>371</v>
      </c>
      <c r="G46" s="76"/>
      <c r="H46" s="7"/>
      <c r="I46" s="87"/>
      <c r="J46" s="155" t="str">
        <f>IF(ISERROR(ROUND(J41,2)),"n/a",ROUND(J41,2))</f>
        <v>n/a</v>
      </c>
    </row>
    <row r="47" spans="1:11" x14ac:dyDescent="0.25">
      <c r="A47" s="37"/>
      <c r="B47" s="38"/>
      <c r="C47" s="39"/>
      <c r="D47" s="39"/>
      <c r="E47" s="91"/>
      <c r="F47" s="76" t="s">
        <v>372</v>
      </c>
      <c r="G47" s="7"/>
      <c r="H47" s="8"/>
      <c r="I47" s="64"/>
      <c r="J47" s="86" t="str">
        <f>IF(ISERROR(SUM((J44+J45+J46)/(3))),"n/a",SUM((J44+J45+J46)/(3)))</f>
        <v>n/a</v>
      </c>
    </row>
    <row r="48" spans="1:11" x14ac:dyDescent="0.25">
      <c r="A48" s="37"/>
      <c r="B48" s="38"/>
      <c r="C48" s="39"/>
      <c r="D48" s="39"/>
      <c r="E48" s="91"/>
      <c r="F48" s="204" t="s">
        <v>395</v>
      </c>
      <c r="G48" s="205"/>
      <c r="H48" s="206"/>
      <c r="I48" s="207"/>
      <c r="J48" s="86" t="str">
        <f>IF(ISERROR((SUM(J47-J43))),"n/a",SUM(J47-J43))</f>
        <v>n/a</v>
      </c>
      <c r="K48" s="82" t="e">
        <f>ROUND(J48,2)</f>
        <v>#VALUE!</v>
      </c>
    </row>
    <row r="49" spans="1:11" ht="15.75" thickBot="1" x14ac:dyDescent="0.3">
      <c r="A49" s="40"/>
      <c r="B49" s="41"/>
      <c r="C49" s="42"/>
      <c r="D49" s="42"/>
      <c r="E49" s="92"/>
      <c r="F49" s="32" t="s">
        <v>373</v>
      </c>
      <c r="G49" s="32"/>
      <c r="H49" s="33"/>
      <c r="I49" s="66"/>
      <c r="J49" s="156" t="str">
        <f>IF(ISERROR(ROUND((K48/K43),2)),"n/a",ROUND((K48/K43),2))</f>
        <v>n/a</v>
      </c>
    </row>
    <row r="50" spans="1:11" x14ac:dyDescent="0.25">
      <c r="A50" s="38"/>
      <c r="B50" s="38"/>
      <c r="C50" s="39"/>
      <c r="D50" s="39"/>
      <c r="E50" s="78"/>
      <c r="F50" s="79"/>
      <c r="G50" s="79"/>
      <c r="H50" s="80"/>
      <c r="I50" s="80"/>
      <c r="J50" s="208"/>
    </row>
    <row r="51" spans="1:11" ht="18.75" x14ac:dyDescent="0.3">
      <c r="A51" s="38"/>
      <c r="B51" s="38"/>
      <c r="C51" s="39"/>
      <c r="D51" s="39"/>
      <c r="E51" s="78"/>
      <c r="F51" s="79"/>
      <c r="G51" s="79"/>
      <c r="H51" s="80"/>
      <c r="I51" s="80"/>
      <c r="J51" s="188" t="s">
        <v>375</v>
      </c>
      <c r="K51" s="188" t="s">
        <v>245</v>
      </c>
    </row>
    <row r="52" spans="1:11" x14ac:dyDescent="0.25">
      <c r="G52" s="82" t="str">
        <f>IF(ISBLANK(G40),J40,"")</f>
        <v/>
      </c>
    </row>
    <row r="53" spans="1:11" x14ac:dyDescent="0.25">
      <c r="D53" s="82"/>
      <c r="E53" s="77"/>
      <c r="J53" s="209"/>
    </row>
    <row r="54" spans="1:11" x14ac:dyDescent="0.25">
      <c r="J54" s="209"/>
    </row>
    <row r="55" spans="1:11" x14ac:dyDescent="0.25">
      <c r="J55" s="209"/>
    </row>
  </sheetData>
  <sheetProtection algorithmName="SHA-512" hashValue="ljf2ESSsuaZH1XlVOHtdWigJb0TA53N6d/My/oULM4k8VzYVc1KMa74i+h9XLydTFXeWsYdxydsqHN7c+H13dQ==" saltValue="sxMI9yBnJMFL54diOE1mkA==" spinCount="100000" sheet="1" objects="1" scenarios="1"/>
  <pageMargins left="0.9190625" right="0.7" top="0.75" bottom="0.75" header="0.3" footer="0.3"/>
  <pageSetup scale="52" orientation="portrait" verticalDpi="2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J50"/>
  <sheetViews>
    <sheetView view="pageLayout" zoomScaleNormal="100" workbookViewId="0">
      <selection activeCell="D7" sqref="D7"/>
    </sheetView>
  </sheetViews>
  <sheetFormatPr defaultRowHeight="15" x14ac:dyDescent="0.25"/>
  <cols>
    <col min="1" max="1" width="11.140625" customWidth="1"/>
    <col min="2" max="2" width="15.140625" customWidth="1"/>
    <col min="3" max="3" width="10.5703125" customWidth="1"/>
    <col min="4" max="4" width="17.42578125" customWidth="1"/>
    <col min="5" max="5" width="22.42578125" customWidth="1"/>
    <col min="6" max="6" width="14.140625" customWidth="1"/>
    <col min="7" max="7" width="17.140625" customWidth="1"/>
    <col min="8" max="8" width="10.7109375" customWidth="1"/>
    <col min="9" max="9" width="15.28515625" customWidth="1"/>
    <col min="10" max="10" width="28.7109375" customWidth="1"/>
    <col min="12" max="12" width="62.5703125" customWidth="1"/>
  </cols>
  <sheetData>
    <row r="1" spans="1:10" ht="29.25" thickBot="1" x14ac:dyDescent="0.5">
      <c r="A1" s="9"/>
      <c r="B1" s="139"/>
      <c r="C1" s="293" t="s">
        <v>24</v>
      </c>
      <c r="D1" s="293"/>
      <c r="E1" s="403"/>
      <c r="F1" s="394" t="str">
        <f>'TFL-1A'!$F$1</f>
        <v>XYZ Company Xp3 Trial Vehicle MPG Summary</v>
      </c>
      <c r="G1" s="390"/>
      <c r="H1" s="390"/>
      <c r="I1" s="390"/>
      <c r="J1" s="395"/>
    </row>
    <row r="2" spans="1:10" ht="15.75" thickBot="1" x14ac:dyDescent="0.3">
      <c r="A2" s="11"/>
      <c r="B2" s="14"/>
      <c r="C2" s="13"/>
      <c r="D2" s="13" t="s">
        <v>158</v>
      </c>
      <c r="E2" s="295"/>
      <c r="F2" s="372" t="s">
        <v>463</v>
      </c>
      <c r="G2" s="148"/>
      <c r="H2" s="148"/>
      <c r="I2" s="148"/>
      <c r="J2" s="373"/>
    </row>
    <row r="3" spans="1:10" ht="15.75" thickBot="1" x14ac:dyDescent="0.3">
      <c r="A3" s="11"/>
      <c r="B3" s="14"/>
      <c r="C3" s="14"/>
      <c r="D3" s="14"/>
      <c r="E3" s="295"/>
      <c r="F3" s="372" t="s">
        <v>455</v>
      </c>
      <c r="G3" s="148"/>
      <c r="H3" s="148"/>
      <c r="I3" s="148"/>
      <c r="J3" s="373"/>
    </row>
    <row r="4" spans="1:10" ht="15.75" thickBot="1" x14ac:dyDescent="0.3">
      <c r="A4" s="15"/>
      <c r="B4" s="294"/>
      <c r="C4" s="294"/>
      <c r="D4" s="294"/>
      <c r="E4" s="359"/>
      <c r="F4" s="379" t="str">
        <f>'TFL-1A'!$F$4</f>
        <v>Consultant Name:</v>
      </c>
      <c r="G4" s="381"/>
      <c r="H4" s="390"/>
      <c r="I4" s="390"/>
      <c r="J4" s="389"/>
    </row>
    <row r="5" spans="1:10" ht="15.75" thickBot="1" x14ac:dyDescent="0.3">
      <c r="A5" s="11" t="s">
        <v>0</v>
      </c>
      <c r="B5" s="14"/>
      <c r="C5" s="14"/>
      <c r="D5" s="14"/>
      <c r="E5" s="295"/>
      <c r="F5" s="379" t="str">
        <f>'TFL-1A'!$F$5</f>
        <v xml:space="preserve">Contact Number: </v>
      </c>
      <c r="G5" s="390"/>
      <c r="H5" s="390"/>
      <c r="I5" s="390"/>
      <c r="J5" s="389"/>
    </row>
    <row r="6" spans="1:10" ht="15.75" thickBot="1" x14ac:dyDescent="0.3">
      <c r="A6" s="302" t="s">
        <v>156</v>
      </c>
      <c r="B6" s="337"/>
      <c r="C6" s="338"/>
      <c r="D6" s="338" t="s">
        <v>157</v>
      </c>
      <c r="E6" s="404"/>
      <c r="F6" s="407" t="str">
        <f>'TFL-1A'!$F$6</f>
        <v xml:space="preserve">Date: </v>
      </c>
      <c r="G6" s="349"/>
      <c r="H6" s="362"/>
      <c r="I6" s="362"/>
      <c r="J6" s="363"/>
    </row>
    <row r="7" spans="1:10" ht="15.75" thickBot="1" x14ac:dyDescent="0.3">
      <c r="A7" s="18"/>
      <c r="B7" s="19"/>
      <c r="C7" s="12" t="s">
        <v>22</v>
      </c>
      <c r="D7" s="12"/>
      <c r="E7" s="20"/>
      <c r="F7" s="19"/>
      <c r="G7" s="19"/>
      <c r="H7" s="12"/>
      <c r="I7" s="12"/>
      <c r="J7" s="17"/>
    </row>
    <row r="8" spans="1:10" ht="15.75" thickBot="1" x14ac:dyDescent="0.3">
      <c r="A8" s="21" t="s">
        <v>216</v>
      </c>
      <c r="B8" s="22"/>
      <c r="C8" s="23"/>
      <c r="D8" s="24"/>
      <c r="E8" s="56" t="s">
        <v>152</v>
      </c>
      <c r="F8" s="44" t="s">
        <v>215</v>
      </c>
      <c r="G8" s="45"/>
      <c r="H8" s="46"/>
      <c r="I8" s="47"/>
      <c r="J8" s="131" t="s">
        <v>153</v>
      </c>
    </row>
    <row r="9" spans="1:10" x14ac:dyDescent="0.25">
      <c r="A9" s="4" t="s">
        <v>6</v>
      </c>
      <c r="B9" s="2"/>
      <c r="C9" s="2"/>
      <c r="D9" s="60"/>
      <c r="E9" s="67" t="s">
        <v>19</v>
      </c>
      <c r="F9" s="59" t="s">
        <v>165</v>
      </c>
      <c r="G9" s="27"/>
      <c r="H9" s="2"/>
      <c r="I9" s="60"/>
      <c r="J9" s="130" t="s">
        <v>63</v>
      </c>
    </row>
    <row r="10" spans="1:10" x14ac:dyDescent="0.25">
      <c r="A10" s="4" t="s">
        <v>21</v>
      </c>
      <c r="B10" s="26"/>
      <c r="C10" s="189" t="s">
        <v>257</v>
      </c>
      <c r="D10" s="73" t="s">
        <v>25</v>
      </c>
      <c r="E10" s="68" t="s">
        <v>20</v>
      </c>
      <c r="F10" s="5" t="s">
        <v>5</v>
      </c>
      <c r="G10" s="26"/>
      <c r="H10" s="189" t="s">
        <v>257</v>
      </c>
      <c r="I10" s="61"/>
      <c r="J10" s="52" t="str">
        <f>IF(G10="","",SUM((G10-B40)/(I10)))</f>
        <v/>
      </c>
    </row>
    <row r="11" spans="1:10" x14ac:dyDescent="0.25">
      <c r="A11" s="6" t="s">
        <v>37</v>
      </c>
      <c r="B11" s="1"/>
      <c r="C11" s="2"/>
      <c r="D11" s="62"/>
      <c r="E11" s="69" t="s">
        <v>7</v>
      </c>
      <c r="F11" s="6" t="s">
        <v>166</v>
      </c>
      <c r="G11" s="1"/>
      <c r="H11" s="2"/>
      <c r="I11" s="62"/>
      <c r="J11" s="130" t="s">
        <v>64</v>
      </c>
    </row>
    <row r="12" spans="1:10" x14ac:dyDescent="0.25">
      <c r="A12" s="4" t="s">
        <v>1</v>
      </c>
      <c r="B12" s="26"/>
      <c r="C12" s="189" t="s">
        <v>257</v>
      </c>
      <c r="D12" s="61"/>
      <c r="E12" s="70" t="str">
        <f>IF(B12="","",SUM((B12-B10)/(D12)))</f>
        <v/>
      </c>
      <c r="F12" s="5" t="s">
        <v>4</v>
      </c>
      <c r="G12" s="26"/>
      <c r="H12" s="189" t="s">
        <v>257</v>
      </c>
      <c r="I12" s="61"/>
      <c r="J12" s="53" t="str">
        <f>IF(G12="","",SUM((G12-G10)/(I12)))</f>
        <v/>
      </c>
    </row>
    <row r="13" spans="1:10" x14ac:dyDescent="0.25">
      <c r="A13" s="6" t="s">
        <v>36</v>
      </c>
      <c r="B13" s="1"/>
      <c r="C13" s="1"/>
      <c r="D13" s="62"/>
      <c r="E13" s="69" t="s">
        <v>8</v>
      </c>
      <c r="F13" s="6" t="s">
        <v>167</v>
      </c>
      <c r="G13" s="1"/>
      <c r="H13" s="1"/>
      <c r="I13" s="62"/>
      <c r="J13" s="130" t="s">
        <v>65</v>
      </c>
    </row>
    <row r="14" spans="1:10" x14ac:dyDescent="0.25">
      <c r="A14" s="4" t="s">
        <v>2</v>
      </c>
      <c r="B14" s="26"/>
      <c r="C14" s="189" t="s">
        <v>257</v>
      </c>
      <c r="D14" s="61"/>
      <c r="E14" s="70" t="str">
        <f>IF(B14="","",SUM((B14-B12)/(D14)))</f>
        <v/>
      </c>
      <c r="F14" s="5" t="s">
        <v>4</v>
      </c>
      <c r="G14" s="26"/>
      <c r="H14" s="189" t="s">
        <v>257</v>
      </c>
      <c r="I14" s="61"/>
      <c r="J14" s="53" t="str">
        <f>IF(G14="","",SUM((G14-G12)/(I14)))</f>
        <v/>
      </c>
    </row>
    <row r="15" spans="1:10" x14ac:dyDescent="0.25">
      <c r="A15" s="6" t="s">
        <v>35</v>
      </c>
      <c r="B15" s="1"/>
      <c r="C15" s="1"/>
      <c r="D15" s="62"/>
      <c r="E15" s="69" t="s">
        <v>11</v>
      </c>
      <c r="F15" s="6" t="s">
        <v>168</v>
      </c>
      <c r="G15" s="1"/>
      <c r="H15" s="1"/>
      <c r="I15" s="62"/>
      <c r="J15" s="130" t="s">
        <v>66</v>
      </c>
    </row>
    <row r="16" spans="1:10" x14ac:dyDescent="0.25">
      <c r="A16" s="4" t="s">
        <v>1</v>
      </c>
      <c r="B16" s="26"/>
      <c r="C16" s="189" t="s">
        <v>257</v>
      </c>
      <c r="D16" s="61"/>
      <c r="E16" s="70" t="str">
        <f>IF(B16="","",SUM((B16-B14)/(D16)))</f>
        <v/>
      </c>
      <c r="F16" s="5" t="s">
        <v>4</v>
      </c>
      <c r="G16" s="26"/>
      <c r="H16" s="189" t="s">
        <v>257</v>
      </c>
      <c r="I16" s="61"/>
      <c r="J16" s="53" t="str">
        <f>IF(G16="","",SUM((G16-G14)/(I16)))</f>
        <v/>
      </c>
    </row>
    <row r="17" spans="1:10" x14ac:dyDescent="0.25">
      <c r="A17" s="6" t="s">
        <v>34</v>
      </c>
      <c r="B17" s="1"/>
      <c r="C17" s="1"/>
      <c r="D17" s="62"/>
      <c r="E17" s="69" t="s">
        <v>12</v>
      </c>
      <c r="F17" s="6" t="s">
        <v>169</v>
      </c>
      <c r="G17" s="1"/>
      <c r="H17" s="1"/>
      <c r="I17" s="62"/>
      <c r="J17" s="130" t="s">
        <v>67</v>
      </c>
    </row>
    <row r="18" spans="1:10" x14ac:dyDescent="0.25">
      <c r="A18" s="4" t="s">
        <v>3</v>
      </c>
      <c r="B18" s="26"/>
      <c r="C18" s="189" t="s">
        <v>257</v>
      </c>
      <c r="D18" s="61"/>
      <c r="E18" s="70" t="str">
        <f>IF(B18="","",SUM((B18-B16)/(D18)))</f>
        <v/>
      </c>
      <c r="F18" s="5" t="s">
        <v>4</v>
      </c>
      <c r="G18" s="26"/>
      <c r="H18" s="189" t="s">
        <v>257</v>
      </c>
      <c r="I18" s="61"/>
      <c r="J18" s="53" t="str">
        <f>IF(G18="","",SUM((G18-G16)/(I18)))</f>
        <v/>
      </c>
    </row>
    <row r="19" spans="1:10" x14ac:dyDescent="0.25">
      <c r="A19" s="6" t="s">
        <v>33</v>
      </c>
      <c r="B19" s="1"/>
      <c r="C19" s="1"/>
      <c r="D19" s="62"/>
      <c r="E19" s="69" t="s">
        <v>13</v>
      </c>
      <c r="F19" s="6" t="s">
        <v>170</v>
      </c>
      <c r="G19" s="1"/>
      <c r="H19" s="1"/>
      <c r="I19" s="62"/>
      <c r="J19" s="130" t="s">
        <v>68</v>
      </c>
    </row>
    <row r="20" spans="1:10" x14ac:dyDescent="0.25">
      <c r="A20" s="4" t="s">
        <v>1</v>
      </c>
      <c r="B20" s="26"/>
      <c r="C20" s="189" t="s">
        <v>257</v>
      </c>
      <c r="D20" s="61"/>
      <c r="E20" s="70" t="str">
        <f>IF(B20="","",SUM((B20-B18)/(D20)))</f>
        <v/>
      </c>
      <c r="F20" s="5" t="s">
        <v>4</v>
      </c>
      <c r="G20" s="26"/>
      <c r="H20" s="189" t="s">
        <v>257</v>
      </c>
      <c r="I20" s="61"/>
      <c r="J20" s="53" t="str">
        <f>IF(G20="","",SUM((G20-G18)/(I20)))</f>
        <v/>
      </c>
    </row>
    <row r="21" spans="1:10" x14ac:dyDescent="0.25">
      <c r="A21" s="6" t="s">
        <v>32</v>
      </c>
      <c r="B21" s="1"/>
      <c r="C21" s="1"/>
      <c r="D21" s="62"/>
      <c r="E21" s="69" t="s">
        <v>14</v>
      </c>
      <c r="F21" s="6" t="s">
        <v>171</v>
      </c>
      <c r="G21" s="1"/>
      <c r="H21" s="1"/>
      <c r="I21" s="62"/>
      <c r="J21" s="130" t="s">
        <v>69</v>
      </c>
    </row>
    <row r="22" spans="1:10" x14ac:dyDescent="0.25">
      <c r="A22" s="4" t="s">
        <v>1</v>
      </c>
      <c r="B22" s="26"/>
      <c r="C22" s="189" t="s">
        <v>257</v>
      </c>
      <c r="D22" s="61"/>
      <c r="E22" s="70" t="str">
        <f>IF(B22="","",SUM((B22-B20)/(D22)))</f>
        <v/>
      </c>
      <c r="F22" s="5" t="s">
        <v>4</v>
      </c>
      <c r="G22" s="26"/>
      <c r="H22" s="189" t="s">
        <v>257</v>
      </c>
      <c r="I22" s="61"/>
      <c r="J22" s="53" t="str">
        <f>IF(G22="","",SUM((G22-G20)/(I22)))</f>
        <v/>
      </c>
    </row>
    <row r="23" spans="1:10" x14ac:dyDescent="0.25">
      <c r="A23" s="6" t="s">
        <v>31</v>
      </c>
      <c r="B23" s="1"/>
      <c r="C23" s="1"/>
      <c r="D23" s="62"/>
      <c r="E23" s="69" t="s">
        <v>15</v>
      </c>
      <c r="F23" s="6" t="s">
        <v>172</v>
      </c>
      <c r="G23" s="1"/>
      <c r="H23" s="1"/>
      <c r="I23" s="62"/>
      <c r="J23" s="130" t="s">
        <v>70</v>
      </c>
    </row>
    <row r="24" spans="1:10" x14ac:dyDescent="0.25">
      <c r="A24" s="4" t="s">
        <v>1</v>
      </c>
      <c r="B24" s="26"/>
      <c r="C24" s="189" t="s">
        <v>257</v>
      </c>
      <c r="D24" s="61"/>
      <c r="E24" s="70" t="str">
        <f>IF(B24="","",SUM((B24-B22)/(D24)))</f>
        <v/>
      </c>
      <c r="F24" s="5" t="s">
        <v>4</v>
      </c>
      <c r="G24" s="26"/>
      <c r="H24" s="189" t="s">
        <v>257</v>
      </c>
      <c r="I24" s="61"/>
      <c r="J24" s="53" t="str">
        <f>IF(G24="","",SUM((G24-G22)/(I24)))</f>
        <v/>
      </c>
    </row>
    <row r="25" spans="1:10" x14ac:dyDescent="0.25">
      <c r="A25" s="6" t="s">
        <v>30</v>
      </c>
      <c r="B25" s="1"/>
      <c r="C25" s="1"/>
      <c r="D25" s="62"/>
      <c r="E25" s="69" t="s">
        <v>16</v>
      </c>
      <c r="F25" s="6" t="s">
        <v>173</v>
      </c>
      <c r="G25" s="1"/>
      <c r="H25" s="1"/>
      <c r="I25" s="62"/>
      <c r="J25" s="130" t="s">
        <v>71</v>
      </c>
    </row>
    <row r="26" spans="1:10" x14ac:dyDescent="0.25">
      <c r="A26" s="4" t="s">
        <v>1</v>
      </c>
      <c r="B26" s="26"/>
      <c r="C26" s="189" t="s">
        <v>257</v>
      </c>
      <c r="D26" s="61"/>
      <c r="E26" s="70" t="str">
        <f>IF(B26="","",SUM((B26-B24)/(D26)))</f>
        <v/>
      </c>
      <c r="F26" s="5" t="s">
        <v>4</v>
      </c>
      <c r="G26" s="26"/>
      <c r="H26" s="189" t="s">
        <v>257</v>
      </c>
      <c r="I26" s="61"/>
      <c r="J26" s="53" t="str">
        <f>IF(G26="","",SUM((G26-G24)/(I26)))</f>
        <v/>
      </c>
    </row>
    <row r="27" spans="1:10" x14ac:dyDescent="0.25">
      <c r="A27" s="6" t="s">
        <v>29</v>
      </c>
      <c r="B27" s="1"/>
      <c r="C27" s="1"/>
      <c r="D27" s="62"/>
      <c r="E27" s="69" t="s">
        <v>17</v>
      </c>
      <c r="F27" s="4" t="s">
        <v>174</v>
      </c>
      <c r="G27" s="2"/>
      <c r="H27" s="1"/>
      <c r="I27" s="60"/>
      <c r="J27" s="130" t="s">
        <v>72</v>
      </c>
    </row>
    <row r="28" spans="1:10" x14ac:dyDescent="0.25">
      <c r="A28" s="4" t="s">
        <v>1</v>
      </c>
      <c r="B28" s="26"/>
      <c r="C28" s="189" t="s">
        <v>257</v>
      </c>
      <c r="D28" s="61"/>
      <c r="E28" s="70" t="str">
        <f>IF(B28="","",SUM((B28-B26)/(D28)))</f>
        <v/>
      </c>
      <c r="F28" s="4" t="s">
        <v>4</v>
      </c>
      <c r="G28" s="34"/>
      <c r="H28" s="189" t="s">
        <v>257</v>
      </c>
      <c r="I28" s="63"/>
      <c r="J28" s="53" t="str">
        <f>IF(G28="","",SUM((G28-G26)/(I28)))</f>
        <v/>
      </c>
    </row>
    <row r="29" spans="1:10" x14ac:dyDescent="0.25">
      <c r="A29" s="6" t="s">
        <v>159</v>
      </c>
      <c r="B29" s="1"/>
      <c r="C29" s="1"/>
      <c r="D29" s="62"/>
      <c r="E29" s="69" t="s">
        <v>18</v>
      </c>
      <c r="F29" s="6" t="s">
        <v>175</v>
      </c>
      <c r="G29" s="1"/>
      <c r="H29" s="1"/>
      <c r="I29" s="62"/>
      <c r="J29" s="130" t="s">
        <v>73</v>
      </c>
    </row>
    <row r="30" spans="1:10" x14ac:dyDescent="0.25">
      <c r="A30" s="5" t="s">
        <v>1</v>
      </c>
      <c r="B30" s="26"/>
      <c r="C30" s="189" t="s">
        <v>257</v>
      </c>
      <c r="D30" s="61"/>
      <c r="E30" s="70" t="str">
        <f>IF(B30="","",SUM((B30-B28)/(D30)))</f>
        <v/>
      </c>
      <c r="F30" s="5" t="s">
        <v>4</v>
      </c>
      <c r="G30" s="26"/>
      <c r="H30" s="189" t="s">
        <v>257</v>
      </c>
      <c r="I30" s="61"/>
      <c r="J30" s="53" t="str">
        <f>IF(G30="","",SUM((G30-G28)/(I30)))</f>
        <v/>
      </c>
    </row>
    <row r="31" spans="1:10" x14ac:dyDescent="0.25">
      <c r="A31" s="6" t="s">
        <v>160</v>
      </c>
      <c r="B31" s="1"/>
      <c r="C31" s="1"/>
      <c r="D31" s="62"/>
      <c r="E31" s="69" t="s">
        <v>58</v>
      </c>
      <c r="F31" s="6" t="s">
        <v>176</v>
      </c>
      <c r="G31" s="1"/>
      <c r="H31" s="1"/>
      <c r="I31" s="62"/>
      <c r="J31" s="130" t="s">
        <v>74</v>
      </c>
    </row>
    <row r="32" spans="1:10" x14ac:dyDescent="0.25">
      <c r="A32" s="4" t="s">
        <v>1</v>
      </c>
      <c r="B32" s="26"/>
      <c r="C32" s="189" t="s">
        <v>257</v>
      </c>
      <c r="D32" s="61"/>
      <c r="E32" s="70" t="str">
        <f>IF(B32="","",SUM((B32-B30)/(D32)))</f>
        <v/>
      </c>
      <c r="F32" s="5" t="s">
        <v>4</v>
      </c>
      <c r="G32" s="26"/>
      <c r="H32" s="189" t="s">
        <v>257</v>
      </c>
      <c r="I32" s="61"/>
      <c r="J32" s="53" t="str">
        <f>IF(G32="","",SUM((G32-G30)/(I32)))</f>
        <v/>
      </c>
    </row>
    <row r="33" spans="1:10" ht="18" customHeight="1" x14ac:dyDescent="0.25">
      <c r="A33" s="6" t="s">
        <v>161</v>
      </c>
      <c r="B33" s="1"/>
      <c r="C33" s="1"/>
      <c r="D33" s="62"/>
      <c r="E33" s="69" t="s">
        <v>59</v>
      </c>
      <c r="F33" s="6" t="s">
        <v>177</v>
      </c>
      <c r="G33" s="1"/>
      <c r="H33" s="1"/>
      <c r="I33" s="62"/>
      <c r="J33" s="130" t="s">
        <v>75</v>
      </c>
    </row>
    <row r="34" spans="1:10" x14ac:dyDescent="0.25">
      <c r="A34" s="4" t="s">
        <v>1</v>
      </c>
      <c r="B34" s="26"/>
      <c r="C34" s="189" t="s">
        <v>257</v>
      </c>
      <c r="D34" s="61"/>
      <c r="E34" s="70" t="str">
        <f>IF(B34="","",SUM((B34-B32)/(D34)))</f>
        <v/>
      </c>
      <c r="F34" s="5" t="s">
        <v>4</v>
      </c>
      <c r="G34" s="26"/>
      <c r="H34" s="189" t="s">
        <v>257</v>
      </c>
      <c r="I34" s="61"/>
      <c r="J34" s="53" t="str">
        <f>IF(G34="","",SUM((G34-G32)/(I34)))</f>
        <v/>
      </c>
    </row>
    <row r="35" spans="1:10" x14ac:dyDescent="0.25">
      <c r="A35" s="6" t="s">
        <v>162</v>
      </c>
      <c r="B35" s="1"/>
      <c r="C35" s="1"/>
      <c r="D35" s="62"/>
      <c r="E35" s="69" t="s">
        <v>60</v>
      </c>
      <c r="F35" s="6" t="s">
        <v>178</v>
      </c>
      <c r="G35" s="1"/>
      <c r="H35" s="1"/>
      <c r="I35" s="62"/>
      <c r="J35" s="130" t="s">
        <v>76</v>
      </c>
    </row>
    <row r="36" spans="1:10" x14ac:dyDescent="0.25">
      <c r="A36" s="4" t="s">
        <v>1</v>
      </c>
      <c r="B36" s="26"/>
      <c r="C36" s="189" t="s">
        <v>257</v>
      </c>
      <c r="D36" s="61"/>
      <c r="E36" s="70" t="str">
        <f>IF(B36="","",SUM((B36-B34)/(D36)))</f>
        <v/>
      </c>
      <c r="F36" s="5" t="s">
        <v>4</v>
      </c>
      <c r="G36" s="26"/>
      <c r="H36" s="189" t="s">
        <v>257</v>
      </c>
      <c r="I36" s="61"/>
      <c r="J36" s="53" t="str">
        <f>IF(G36="","",SUM((G36-G34)/(I36)))</f>
        <v/>
      </c>
    </row>
    <row r="37" spans="1:10" x14ac:dyDescent="0.25">
      <c r="A37" s="6" t="s">
        <v>163</v>
      </c>
      <c r="B37" s="1"/>
      <c r="C37" s="1"/>
      <c r="D37" s="62"/>
      <c r="E37" s="69" t="s">
        <v>61</v>
      </c>
      <c r="F37" s="4" t="s">
        <v>179</v>
      </c>
      <c r="G37" s="2"/>
      <c r="H37" s="1"/>
      <c r="I37" s="60"/>
      <c r="J37" s="130" t="s">
        <v>77</v>
      </c>
    </row>
    <row r="38" spans="1:10" x14ac:dyDescent="0.25">
      <c r="A38" s="4" t="s">
        <v>1</v>
      </c>
      <c r="B38" s="26"/>
      <c r="C38" s="189" t="s">
        <v>257</v>
      </c>
      <c r="D38" s="61"/>
      <c r="E38" s="70" t="str">
        <f>IF(B38="","",SUM((B38-B36)/(D38)))</f>
        <v/>
      </c>
      <c r="F38" s="4" t="s">
        <v>4</v>
      </c>
      <c r="G38" s="34"/>
      <c r="H38" s="189" t="s">
        <v>257</v>
      </c>
      <c r="I38" s="63"/>
      <c r="J38" s="53" t="str">
        <f>IF(G38="","",SUM((G38-G36)/(I38)))</f>
        <v/>
      </c>
    </row>
    <row r="39" spans="1:10" x14ac:dyDescent="0.25">
      <c r="A39" s="6" t="s">
        <v>164</v>
      </c>
      <c r="B39" s="1"/>
      <c r="C39" s="1"/>
      <c r="D39" s="62"/>
      <c r="E39" s="69" t="s">
        <v>62</v>
      </c>
      <c r="F39" s="6" t="s">
        <v>180</v>
      </c>
      <c r="G39" s="1"/>
      <c r="H39" s="1"/>
      <c r="I39" s="62"/>
      <c r="J39" s="130" t="s">
        <v>81</v>
      </c>
    </row>
    <row r="40" spans="1:10" ht="15.75" thickBot="1" x14ac:dyDescent="0.3">
      <c r="A40" s="4" t="s">
        <v>1</v>
      </c>
      <c r="B40" s="34"/>
      <c r="C40" s="189" t="s">
        <v>257</v>
      </c>
      <c r="D40" s="63"/>
      <c r="E40" s="70" t="str">
        <f>IF(B40="","",SUM((B40-B38)/(D40)))</f>
        <v/>
      </c>
      <c r="F40" s="4" t="s">
        <v>4</v>
      </c>
      <c r="G40" s="34"/>
      <c r="H40" s="189" t="s">
        <v>257</v>
      </c>
      <c r="I40" s="63"/>
      <c r="J40" s="53" t="str">
        <f>IF(G40="","",SUM((G40-G38)/(I40)))</f>
        <v/>
      </c>
    </row>
    <row r="41" spans="1:10" ht="15.75" x14ac:dyDescent="0.25">
      <c r="A41" s="124" t="s">
        <v>149</v>
      </c>
      <c r="B41" s="125"/>
      <c r="C41" s="125"/>
      <c r="D41" s="125"/>
      <c r="E41" s="126"/>
      <c r="F41" s="7" t="s">
        <v>398</v>
      </c>
      <c r="G41" s="132"/>
      <c r="H41" s="133"/>
      <c r="I41" s="134"/>
      <c r="J41" s="140" t="e">
        <f>AVERAGE(E34:E40,J10:J40)</f>
        <v>#DIV/0!</v>
      </c>
    </row>
    <row r="42" spans="1:10" ht="18" customHeight="1" x14ac:dyDescent="0.25">
      <c r="A42" s="37"/>
      <c r="B42" s="38" t="s">
        <v>78</v>
      </c>
      <c r="C42" s="38"/>
      <c r="D42" s="38"/>
      <c r="E42" s="91"/>
      <c r="F42" s="85"/>
      <c r="G42" s="115"/>
      <c r="H42" s="85"/>
      <c r="I42" s="116"/>
      <c r="J42" s="141"/>
    </row>
    <row r="43" spans="1:10" ht="18" customHeight="1" x14ac:dyDescent="0.25">
      <c r="A43" s="37"/>
      <c r="B43" s="38"/>
      <c r="C43" s="38"/>
      <c r="D43" s="38"/>
      <c r="E43" s="91"/>
      <c r="F43" s="85"/>
      <c r="G43" s="115"/>
      <c r="H43" s="85"/>
      <c r="I43" s="116"/>
      <c r="J43" s="141"/>
    </row>
    <row r="44" spans="1:10" ht="18" customHeight="1" x14ac:dyDescent="0.25">
      <c r="A44" s="37"/>
      <c r="B44" s="38"/>
      <c r="C44" s="38"/>
      <c r="D44" s="38"/>
      <c r="E44" s="91"/>
      <c r="F44" s="85"/>
      <c r="G44" s="115"/>
      <c r="H44" s="85"/>
      <c r="I44" s="116"/>
      <c r="J44" s="141"/>
    </row>
    <row r="45" spans="1:10" ht="18" customHeight="1" x14ac:dyDescent="0.25">
      <c r="A45" s="37"/>
      <c r="B45" s="38" t="s">
        <v>78</v>
      </c>
      <c r="C45" s="38"/>
      <c r="D45" s="38"/>
      <c r="E45" s="91"/>
      <c r="F45" s="85"/>
      <c r="G45" s="115"/>
      <c r="H45" s="85"/>
      <c r="I45" s="116"/>
      <c r="J45" s="141"/>
    </row>
    <row r="46" spans="1:10" x14ac:dyDescent="0.25">
      <c r="A46" s="37"/>
      <c r="B46" s="119" t="s">
        <v>150</v>
      </c>
      <c r="C46" s="119"/>
      <c r="D46" s="119"/>
      <c r="E46" s="91"/>
      <c r="F46" s="121" t="s">
        <v>405</v>
      </c>
      <c r="G46" s="120"/>
      <c r="H46" s="121"/>
      <c r="I46" s="122"/>
      <c r="J46" s="142" t="s">
        <v>23</v>
      </c>
    </row>
    <row r="47" spans="1:10" ht="16.5" thickBot="1" x14ac:dyDescent="0.3">
      <c r="A47" s="127"/>
      <c r="B47" s="38"/>
      <c r="C47" s="39"/>
      <c r="D47" s="39"/>
      <c r="E47" s="128"/>
      <c r="F47" s="123" t="s">
        <v>154</v>
      </c>
      <c r="G47" s="117"/>
      <c r="H47" s="117"/>
      <c r="I47" s="118"/>
      <c r="J47" s="170" t="str">
        <f>IF(ISERROR(AVERAGE(E11:E32)),"n/a",(AVERAGE(E11:E32)))</f>
        <v>n/a</v>
      </c>
    </row>
    <row r="48" spans="1:10" ht="16.5" thickBot="1" x14ac:dyDescent="0.3">
      <c r="A48" s="40"/>
      <c r="B48" s="41"/>
      <c r="C48" s="42"/>
      <c r="D48" s="42"/>
      <c r="E48" s="92"/>
      <c r="F48" s="135" t="s">
        <v>155</v>
      </c>
      <c r="G48" s="136"/>
      <c r="H48" s="136"/>
      <c r="I48" s="137"/>
      <c r="J48" s="138" t="str">
        <f>IF(ISERROR(AVERAGE(E34:E40,J10:J40)),"n/a",AVERAGE(E34:E40,J10:J40))</f>
        <v>n/a</v>
      </c>
    </row>
    <row r="49" spans="4:10" x14ac:dyDescent="0.25">
      <c r="F49" s="79"/>
      <c r="G49" s="79"/>
      <c r="H49" s="80"/>
      <c r="I49" s="80"/>
      <c r="J49" s="81"/>
    </row>
    <row r="50" spans="4:10" ht="18.75" x14ac:dyDescent="0.3">
      <c r="D50" s="82"/>
      <c r="E50" s="77"/>
      <c r="F50" s="2"/>
      <c r="G50" s="84" t="str">
        <f>IF(ISBLANK(G40),J40,"")</f>
        <v/>
      </c>
      <c r="H50" s="2"/>
      <c r="I50" s="2"/>
      <c r="J50" s="188" t="s">
        <v>248</v>
      </c>
    </row>
  </sheetData>
  <sheetProtection algorithmName="SHA-512" hashValue="QVMNMNv5pc7SAqQsD78jW3vLoqJsViGMlOwTMNhlckRrogivyBqsaB57M87Fy6B31r+MvVJkYKbguftk19QqfA==" saltValue="JrgP9e+4t7uMdz36RNaR8A==" spinCount="100000" sheet="1" objects="1" scenarios="1" selectLockedCells="1"/>
  <pageMargins left="1.203125" right="0.7" top="0.75" bottom="0.75" header="0.3" footer="0.3"/>
  <pageSetup scale="66" orientation="landscape" verticalDpi="200" r:id="rId1"/>
  <headerFooter differentOddEven="1">
    <oddFooter xml:space="preserve">&amp;C&amp;"-,Bold"&amp;18                                                                                                                                                      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N50"/>
  <sheetViews>
    <sheetView view="pageLayout" zoomScaleNormal="100" workbookViewId="0">
      <selection activeCell="E7" sqref="E7"/>
    </sheetView>
  </sheetViews>
  <sheetFormatPr defaultRowHeight="15" x14ac:dyDescent="0.25"/>
  <cols>
    <col min="1" max="1" width="11.140625" customWidth="1"/>
    <col min="2" max="2" width="15.140625" customWidth="1"/>
    <col min="3" max="3" width="10.5703125" customWidth="1"/>
    <col min="4" max="4" width="17.42578125" customWidth="1"/>
    <col min="5" max="5" width="19.140625" customWidth="1"/>
    <col min="6" max="6" width="14.140625" customWidth="1"/>
    <col min="7" max="7" width="17.140625" customWidth="1"/>
    <col min="8" max="8" width="10.7109375" customWidth="1"/>
    <col min="9" max="9" width="15.28515625" customWidth="1"/>
    <col min="10" max="10" width="28.7109375" customWidth="1"/>
  </cols>
  <sheetData>
    <row r="1" spans="1:12" ht="29.25" thickBot="1" x14ac:dyDescent="0.5">
      <c r="A1" s="9"/>
      <c r="B1" s="139"/>
      <c r="C1" s="293" t="s">
        <v>24</v>
      </c>
      <c r="D1" s="293"/>
      <c r="E1" s="403"/>
      <c r="F1" s="394" t="str">
        <f>'NTFL-3A'!F1</f>
        <v>XYZ Company Xp3 Trial Vehicle MPG Summary</v>
      </c>
      <c r="G1" s="390"/>
      <c r="H1" s="390"/>
      <c r="I1" s="390"/>
      <c r="J1" s="395"/>
    </row>
    <row r="2" spans="1:12" ht="15.75" thickBot="1" x14ac:dyDescent="0.3">
      <c r="A2" s="11"/>
      <c r="B2" s="14"/>
      <c r="C2" s="13"/>
      <c r="D2" s="13" t="s">
        <v>181</v>
      </c>
      <c r="E2" s="295"/>
      <c r="F2" s="383" t="str">
        <f>'NTFL-3A'!F2</f>
        <v xml:space="preserve">Driver Name/ID: </v>
      </c>
      <c r="G2" s="417"/>
      <c r="H2" s="417"/>
      <c r="I2" s="417"/>
      <c r="J2" s="418"/>
    </row>
    <row r="3" spans="1:12" ht="15.75" thickBot="1" x14ac:dyDescent="0.3">
      <c r="A3" s="11"/>
      <c r="B3" s="14"/>
      <c r="C3" s="14"/>
      <c r="D3" s="14"/>
      <c r="E3" s="295"/>
      <c r="F3" s="379" t="str">
        <f>'NTFL-3A'!F3</f>
        <v xml:space="preserve">Vehicle ID/Number: </v>
      </c>
      <c r="G3" s="390"/>
      <c r="H3" s="390"/>
      <c r="I3" s="390"/>
      <c r="J3" s="397"/>
    </row>
    <row r="4" spans="1:12" ht="15.75" thickBot="1" x14ac:dyDescent="0.3">
      <c r="A4" s="15"/>
      <c r="B4" s="294"/>
      <c r="C4" s="294"/>
      <c r="D4" s="294"/>
      <c r="E4" s="359"/>
      <c r="F4" s="379" t="str">
        <f>'NTFL-3A'!F4</f>
        <v>Consultant Name:</v>
      </c>
      <c r="G4" s="381"/>
      <c r="H4" s="390"/>
      <c r="I4" s="390"/>
      <c r="J4" s="389"/>
    </row>
    <row r="5" spans="1:12" ht="15.75" thickBot="1" x14ac:dyDescent="0.3">
      <c r="A5" s="11" t="s">
        <v>0</v>
      </c>
      <c r="B5" s="14"/>
      <c r="C5" s="14"/>
      <c r="D5" s="14"/>
      <c r="E5" s="295"/>
      <c r="F5" s="379" t="str">
        <f>'NTFL-3A'!F5</f>
        <v xml:space="preserve">Contact Number: </v>
      </c>
      <c r="G5" s="390"/>
      <c r="H5" s="390"/>
      <c r="I5" s="390"/>
      <c r="J5" s="389"/>
    </row>
    <row r="6" spans="1:12" ht="15.75" thickBot="1" x14ac:dyDescent="0.3">
      <c r="A6" s="302" t="s">
        <v>182</v>
      </c>
      <c r="B6" s="337"/>
      <c r="C6" s="338"/>
      <c r="D6" s="338"/>
      <c r="E6" s="404"/>
      <c r="F6" s="407" t="str">
        <f>'NTFL-3A'!F6</f>
        <v xml:space="preserve">Date: </v>
      </c>
      <c r="G6" s="349"/>
      <c r="H6" s="362"/>
      <c r="I6" s="362"/>
      <c r="J6" s="363"/>
    </row>
    <row r="7" spans="1:12" ht="15.75" thickBot="1" x14ac:dyDescent="0.3">
      <c r="A7" s="18"/>
      <c r="B7" s="19"/>
      <c r="C7" s="12" t="s">
        <v>22</v>
      </c>
      <c r="D7" s="12"/>
      <c r="E7" s="20"/>
      <c r="F7" s="19"/>
      <c r="G7" s="19"/>
      <c r="H7" s="12"/>
      <c r="I7" s="12"/>
      <c r="J7" s="17"/>
    </row>
    <row r="8" spans="1:12" ht="15.75" thickBot="1" x14ac:dyDescent="0.3">
      <c r="A8" s="143" t="s">
        <v>424</v>
      </c>
      <c r="B8" s="144"/>
      <c r="C8" s="145"/>
      <c r="D8" s="146"/>
      <c r="E8" s="150" t="s">
        <v>152</v>
      </c>
      <c r="F8" s="147" t="s">
        <v>421</v>
      </c>
      <c r="G8" s="147"/>
      <c r="H8" s="148"/>
      <c r="I8" s="149"/>
      <c r="J8" s="131" t="s">
        <v>153</v>
      </c>
    </row>
    <row r="9" spans="1:12" x14ac:dyDescent="0.25">
      <c r="A9" s="4" t="s">
        <v>183</v>
      </c>
      <c r="B9" s="2"/>
      <c r="C9" s="2"/>
      <c r="D9" s="60"/>
      <c r="E9" s="151" t="s">
        <v>102</v>
      </c>
      <c r="F9" s="27" t="s">
        <v>199</v>
      </c>
      <c r="G9" s="27"/>
      <c r="H9" s="2"/>
      <c r="I9" s="60"/>
      <c r="J9" s="130" t="s">
        <v>132</v>
      </c>
    </row>
    <row r="10" spans="1:12" x14ac:dyDescent="0.25">
      <c r="A10" s="4" t="s">
        <v>21</v>
      </c>
      <c r="B10" s="26"/>
      <c r="C10" s="189" t="s">
        <v>257</v>
      </c>
      <c r="D10" s="201"/>
      <c r="E10" s="95" t="str">
        <f>IF(B10="","",ROUND(SUM((B10-'NTFL-3A'!G40)/(D10)),2))</f>
        <v/>
      </c>
      <c r="F10" s="3" t="s">
        <v>5</v>
      </c>
      <c r="G10" s="26"/>
      <c r="H10" s="189" t="s">
        <v>257</v>
      </c>
      <c r="I10" s="61"/>
      <c r="J10" s="52" t="str">
        <f>IF(G10="","",ROUND(SUM((G10-B40)/(I10)),2))</f>
        <v/>
      </c>
      <c r="K10" s="129"/>
      <c r="L10" s="82"/>
    </row>
    <row r="11" spans="1:12" x14ac:dyDescent="0.25">
      <c r="A11" s="6" t="s">
        <v>184</v>
      </c>
      <c r="B11" s="1"/>
      <c r="C11" s="2"/>
      <c r="D11" s="62"/>
      <c r="E11" s="151" t="s">
        <v>101</v>
      </c>
      <c r="F11" s="1" t="s">
        <v>200</v>
      </c>
      <c r="G11" s="1"/>
      <c r="H11" s="2"/>
      <c r="I11" s="62"/>
      <c r="J11" s="130" t="s">
        <v>133</v>
      </c>
    </row>
    <row r="12" spans="1:12" x14ac:dyDescent="0.25">
      <c r="A12" s="4" t="s">
        <v>1</v>
      </c>
      <c r="B12" s="26"/>
      <c r="C12" s="189" t="s">
        <v>257</v>
      </c>
      <c r="D12" s="61"/>
      <c r="E12" s="75" t="str">
        <f>IF(B12="","",ROUND(SUM((B12-B10)/(D12)),2))</f>
        <v/>
      </c>
      <c r="F12" s="3" t="s">
        <v>4</v>
      </c>
      <c r="G12" s="26"/>
      <c r="H12" s="189" t="s">
        <v>257</v>
      </c>
      <c r="I12" s="61"/>
      <c r="J12" s="53" t="str">
        <f>IF(G12="","",ROUND(SUM((G12-G10)/(I12)),2))</f>
        <v/>
      </c>
      <c r="K12" s="129"/>
      <c r="L12" s="82"/>
    </row>
    <row r="13" spans="1:12" x14ac:dyDescent="0.25">
      <c r="A13" s="6" t="s">
        <v>185</v>
      </c>
      <c r="B13" s="1"/>
      <c r="C13" s="1"/>
      <c r="D13" s="62"/>
      <c r="E13" s="151" t="s">
        <v>103</v>
      </c>
      <c r="F13" s="1" t="s">
        <v>201</v>
      </c>
      <c r="G13" s="1"/>
      <c r="H13" s="1"/>
      <c r="I13" s="62"/>
      <c r="J13" s="130" t="s">
        <v>134</v>
      </c>
      <c r="K13" s="129"/>
      <c r="L13" s="82"/>
    </row>
    <row r="14" spans="1:12" x14ac:dyDescent="0.25">
      <c r="A14" s="4" t="s">
        <v>2</v>
      </c>
      <c r="B14" s="26"/>
      <c r="C14" s="189" t="s">
        <v>257</v>
      </c>
      <c r="D14" s="61"/>
      <c r="E14" s="75" t="str">
        <f>IF(B14="","",ROUND(SUM((B14-B12)/(D14)),2))</f>
        <v/>
      </c>
      <c r="F14" s="3" t="s">
        <v>4</v>
      </c>
      <c r="G14" s="26"/>
      <c r="H14" s="189" t="s">
        <v>257</v>
      </c>
      <c r="I14" s="61"/>
      <c r="J14" s="53" t="str">
        <f>IF(G14="","",ROUND(SUM((G14-G12)/(I14)),2))</f>
        <v/>
      </c>
      <c r="K14" s="129"/>
      <c r="L14" s="82"/>
    </row>
    <row r="15" spans="1:12" x14ac:dyDescent="0.25">
      <c r="A15" s="6" t="s">
        <v>186</v>
      </c>
      <c r="B15" s="1"/>
      <c r="C15" s="1"/>
      <c r="D15" s="62"/>
      <c r="E15" s="151" t="s">
        <v>104</v>
      </c>
      <c r="F15" s="1" t="s">
        <v>202</v>
      </c>
      <c r="G15" s="1"/>
      <c r="H15" s="1"/>
      <c r="I15" s="62"/>
      <c r="J15" s="130" t="s">
        <v>135</v>
      </c>
      <c r="K15" s="129"/>
      <c r="L15" s="82"/>
    </row>
    <row r="16" spans="1:12" x14ac:dyDescent="0.25">
      <c r="A16" s="4" t="s">
        <v>1</v>
      </c>
      <c r="B16" s="26"/>
      <c r="C16" s="189" t="s">
        <v>257</v>
      </c>
      <c r="D16" s="61"/>
      <c r="E16" s="75" t="str">
        <f>IF(B16="","",ROUND(SUM((B16-B14)/(D16)),2))</f>
        <v/>
      </c>
      <c r="F16" s="3" t="s">
        <v>4</v>
      </c>
      <c r="G16" s="26"/>
      <c r="H16" s="189" t="s">
        <v>257</v>
      </c>
      <c r="I16" s="61"/>
      <c r="J16" s="53" t="str">
        <f>IF(G16="","",ROUND(SUM((G16-G14)/(I16)),2))</f>
        <v/>
      </c>
      <c r="K16" s="129"/>
      <c r="L16" s="82"/>
    </row>
    <row r="17" spans="1:14" x14ac:dyDescent="0.25">
      <c r="A17" s="6" t="s">
        <v>187</v>
      </c>
      <c r="B17" s="1"/>
      <c r="C17" s="1"/>
      <c r="D17" s="62"/>
      <c r="E17" s="151" t="s">
        <v>105</v>
      </c>
      <c r="F17" s="1" t="s">
        <v>203</v>
      </c>
      <c r="G17" s="1"/>
      <c r="H17" s="1"/>
      <c r="I17" s="62"/>
      <c r="J17" s="130" t="s">
        <v>136</v>
      </c>
      <c r="K17" s="129"/>
      <c r="L17" s="82"/>
    </row>
    <row r="18" spans="1:14" x14ac:dyDescent="0.25">
      <c r="A18" s="4" t="s">
        <v>3</v>
      </c>
      <c r="B18" s="26"/>
      <c r="C18" s="189" t="s">
        <v>257</v>
      </c>
      <c r="D18" s="61"/>
      <c r="E18" s="75" t="str">
        <f>IF(B18="","",ROUND(SUM((B18-B16)/(D18)),2))</f>
        <v/>
      </c>
      <c r="F18" s="3" t="s">
        <v>4</v>
      </c>
      <c r="G18" s="26"/>
      <c r="H18" s="189" t="s">
        <v>257</v>
      </c>
      <c r="I18" s="61"/>
      <c r="J18" s="53" t="str">
        <f>IF(G18="","",ROUND(SUM((G18-G16)/(I18)),2))</f>
        <v/>
      </c>
      <c r="K18" s="129"/>
      <c r="L18" s="82"/>
    </row>
    <row r="19" spans="1:14" x14ac:dyDescent="0.25">
      <c r="A19" s="6" t="s">
        <v>188</v>
      </c>
      <c r="B19" s="1"/>
      <c r="C19" s="1"/>
      <c r="D19" s="62"/>
      <c r="E19" s="151" t="s">
        <v>106</v>
      </c>
      <c r="F19" s="1" t="s">
        <v>204</v>
      </c>
      <c r="G19" s="1"/>
      <c r="H19" s="1"/>
      <c r="I19" s="62"/>
      <c r="J19" s="130" t="s">
        <v>137</v>
      </c>
      <c r="K19" s="129"/>
      <c r="L19" s="82"/>
    </row>
    <row r="20" spans="1:14" x14ac:dyDescent="0.25">
      <c r="A20" s="4" t="s">
        <v>1</v>
      </c>
      <c r="B20" s="26"/>
      <c r="C20" s="189" t="s">
        <v>257</v>
      </c>
      <c r="D20" s="61"/>
      <c r="E20" s="75" t="str">
        <f>IF(B20="","",ROUND(SUM((B20-B18)/(D20)),2))</f>
        <v/>
      </c>
      <c r="F20" s="3" t="s">
        <v>4</v>
      </c>
      <c r="G20" s="26"/>
      <c r="H20" s="189" t="s">
        <v>257</v>
      </c>
      <c r="I20" s="61"/>
      <c r="J20" s="53" t="str">
        <f>IF(G20="","",ROUND(SUM((G20-G18)/(I20)),2))</f>
        <v/>
      </c>
      <c r="K20" s="129"/>
      <c r="L20" s="82"/>
    </row>
    <row r="21" spans="1:14" x14ac:dyDescent="0.25">
      <c r="A21" s="6" t="s">
        <v>189</v>
      </c>
      <c r="B21" s="1"/>
      <c r="C21" s="1"/>
      <c r="D21" s="62"/>
      <c r="E21" s="151" t="s">
        <v>107</v>
      </c>
      <c r="F21" s="1" t="s">
        <v>205</v>
      </c>
      <c r="G21" s="1"/>
      <c r="H21" s="1"/>
      <c r="I21" s="62"/>
      <c r="J21" s="130" t="s">
        <v>138</v>
      </c>
      <c r="K21" s="129"/>
      <c r="L21" s="82"/>
    </row>
    <row r="22" spans="1:14" x14ac:dyDescent="0.25">
      <c r="A22" s="4" t="s">
        <v>1</v>
      </c>
      <c r="B22" s="26"/>
      <c r="C22" s="189" t="s">
        <v>257</v>
      </c>
      <c r="D22" s="61"/>
      <c r="E22" s="75" t="str">
        <f>IF(B22="","",ROUND(SUM((B22-B20)/(D22)),2))</f>
        <v/>
      </c>
      <c r="F22" s="3" t="s">
        <v>4</v>
      </c>
      <c r="G22" s="26"/>
      <c r="H22" s="189" t="s">
        <v>257</v>
      </c>
      <c r="I22" s="61"/>
      <c r="J22" s="53" t="str">
        <f>IF(G22="","",ROUND(SUM((G22-G20)/(I22)),2))</f>
        <v/>
      </c>
      <c r="K22" s="129"/>
      <c r="L22" s="82"/>
    </row>
    <row r="23" spans="1:14" x14ac:dyDescent="0.25">
      <c r="A23" s="6" t="s">
        <v>190</v>
      </c>
      <c r="B23" s="1"/>
      <c r="C23" s="1"/>
      <c r="D23" s="62"/>
      <c r="E23" s="151" t="s">
        <v>108</v>
      </c>
      <c r="F23" s="1" t="s">
        <v>206</v>
      </c>
      <c r="G23" s="1"/>
      <c r="H23" s="1"/>
      <c r="I23" s="62"/>
      <c r="J23" s="130" t="s">
        <v>139</v>
      </c>
      <c r="K23" s="129"/>
      <c r="L23" s="82"/>
    </row>
    <row r="24" spans="1:14" x14ac:dyDescent="0.25">
      <c r="A24" s="4" t="s">
        <v>1</v>
      </c>
      <c r="B24" s="26"/>
      <c r="C24" s="189" t="s">
        <v>257</v>
      </c>
      <c r="D24" s="61"/>
      <c r="E24" s="75" t="str">
        <f>IF(B24="","",ROUND(SUM((B24-B22)/(D24)),2))</f>
        <v/>
      </c>
      <c r="F24" s="3" t="s">
        <v>4</v>
      </c>
      <c r="G24" s="26"/>
      <c r="H24" s="189" t="s">
        <v>257</v>
      </c>
      <c r="I24" s="61"/>
      <c r="J24" s="53" t="str">
        <f>IF(G24="","",ROUND(SUM((G24-G22)/(I24)),2))</f>
        <v/>
      </c>
      <c r="K24" s="129"/>
      <c r="L24" s="82"/>
    </row>
    <row r="25" spans="1:14" x14ac:dyDescent="0.25">
      <c r="A25" s="6" t="s">
        <v>191</v>
      </c>
      <c r="B25" s="1"/>
      <c r="C25" s="1"/>
      <c r="D25" s="62"/>
      <c r="E25" s="151" t="s">
        <v>109</v>
      </c>
      <c r="F25" s="1" t="s">
        <v>210</v>
      </c>
      <c r="G25" s="1"/>
      <c r="H25" s="1"/>
      <c r="I25" s="62"/>
      <c r="J25" s="130" t="s">
        <v>140</v>
      </c>
      <c r="K25" s="129"/>
      <c r="L25" s="82"/>
    </row>
    <row r="26" spans="1:14" x14ac:dyDescent="0.25">
      <c r="A26" s="4" t="s">
        <v>1</v>
      </c>
      <c r="B26" s="26"/>
      <c r="C26" s="189" t="s">
        <v>257</v>
      </c>
      <c r="D26" s="61"/>
      <c r="E26" s="75" t="str">
        <f>IF(B26="","",ROUND(SUM((B26-B24)/(D26)),2))</f>
        <v/>
      </c>
      <c r="F26" s="3" t="s">
        <v>4</v>
      </c>
      <c r="G26" s="26"/>
      <c r="H26" s="189" t="s">
        <v>257</v>
      </c>
      <c r="I26" s="61"/>
      <c r="J26" s="53" t="str">
        <f>IF(G26="","",ROUND(SUM((G26-G24)/(I26)),2))</f>
        <v/>
      </c>
      <c r="K26" s="129"/>
      <c r="L26" s="82"/>
      <c r="N26" s="129"/>
    </row>
    <row r="27" spans="1:14" x14ac:dyDescent="0.25">
      <c r="A27" s="6" t="s">
        <v>192</v>
      </c>
      <c r="B27" s="1"/>
      <c r="C27" s="1"/>
      <c r="D27" s="62"/>
      <c r="E27" s="151" t="s">
        <v>110</v>
      </c>
      <c r="F27" s="2" t="s">
        <v>207</v>
      </c>
      <c r="G27" s="2"/>
      <c r="H27" s="1"/>
      <c r="I27" s="60"/>
      <c r="J27" s="130" t="s">
        <v>141</v>
      </c>
      <c r="K27" s="129"/>
      <c r="L27" s="82"/>
    </row>
    <row r="28" spans="1:14" x14ac:dyDescent="0.25">
      <c r="A28" s="4" t="s">
        <v>1</v>
      </c>
      <c r="B28" s="26"/>
      <c r="C28" s="189" t="s">
        <v>257</v>
      </c>
      <c r="D28" s="61"/>
      <c r="E28" s="75" t="str">
        <f>IF(B28="","",ROUND(SUM((B28-B26)/(D28)),2))</f>
        <v/>
      </c>
      <c r="F28" s="2" t="s">
        <v>4</v>
      </c>
      <c r="G28" s="34"/>
      <c r="H28" s="189" t="s">
        <v>257</v>
      </c>
      <c r="I28" s="63"/>
      <c r="J28" s="53" t="str">
        <f>IF(G28="","",ROUND(SUM((G28-G26)/(I28)),2))</f>
        <v/>
      </c>
      <c r="K28" s="129"/>
      <c r="L28" s="82"/>
    </row>
    <row r="29" spans="1:14" x14ac:dyDescent="0.25">
      <c r="A29" s="6" t="s">
        <v>193</v>
      </c>
      <c r="B29" s="1"/>
      <c r="C29" s="1"/>
      <c r="D29" s="62"/>
      <c r="E29" s="151" t="s">
        <v>111</v>
      </c>
      <c r="F29" s="1" t="s">
        <v>208</v>
      </c>
      <c r="G29" s="1"/>
      <c r="H29" s="1"/>
      <c r="I29" s="62"/>
      <c r="J29" s="130" t="s">
        <v>142</v>
      </c>
      <c r="K29" s="129"/>
      <c r="L29" s="82"/>
    </row>
    <row r="30" spans="1:14" x14ac:dyDescent="0.25">
      <c r="A30" s="5" t="s">
        <v>1</v>
      </c>
      <c r="B30" s="26"/>
      <c r="C30" s="189" t="s">
        <v>257</v>
      </c>
      <c r="D30" s="61"/>
      <c r="E30" s="75" t="str">
        <f>IF(B30="","",ROUND(SUM((B30-B28)/(D30)),2))</f>
        <v/>
      </c>
      <c r="F30" s="3" t="s">
        <v>4</v>
      </c>
      <c r="G30" s="26"/>
      <c r="H30" s="189" t="s">
        <v>257</v>
      </c>
      <c r="I30" s="61"/>
      <c r="J30" s="53" t="str">
        <f>IF(G30="","",ROUND(SUM((G30-G28)/(I30)),2))</f>
        <v/>
      </c>
      <c r="K30" s="129"/>
      <c r="L30" s="82"/>
    </row>
    <row r="31" spans="1:14" x14ac:dyDescent="0.25">
      <c r="A31" s="6" t="s">
        <v>194</v>
      </c>
      <c r="B31" s="1"/>
      <c r="C31" s="1"/>
      <c r="D31" s="62"/>
      <c r="E31" s="151" t="s">
        <v>112</v>
      </c>
      <c r="F31" s="1" t="s">
        <v>209</v>
      </c>
      <c r="G31" s="1"/>
      <c r="H31" s="1"/>
      <c r="I31" s="62"/>
      <c r="J31" s="130" t="s">
        <v>143</v>
      </c>
      <c r="K31" s="129"/>
      <c r="L31" s="82"/>
    </row>
    <row r="32" spans="1:14" x14ac:dyDescent="0.25">
      <c r="A32" s="4" t="s">
        <v>1</v>
      </c>
      <c r="B32" s="26"/>
      <c r="C32" s="189" t="s">
        <v>257</v>
      </c>
      <c r="D32" s="61"/>
      <c r="E32" s="75" t="str">
        <f>IF(B32="","",ROUND(SUM((B32-B30)/(D32)),2))</f>
        <v/>
      </c>
      <c r="F32" s="3" t="s">
        <v>4</v>
      </c>
      <c r="G32" s="26"/>
      <c r="H32" s="189" t="s">
        <v>257</v>
      </c>
      <c r="I32" s="61"/>
      <c r="J32" s="53" t="str">
        <f>IF(G32="","",ROUND(SUM((G32-G30)/(I32)),2))</f>
        <v/>
      </c>
      <c r="K32" s="129"/>
      <c r="L32" s="82"/>
    </row>
    <row r="33" spans="1:11" x14ac:dyDescent="0.25">
      <c r="A33" s="6" t="s">
        <v>195</v>
      </c>
      <c r="B33" s="1"/>
      <c r="C33" s="1"/>
      <c r="D33" s="62"/>
      <c r="E33" s="151" t="s">
        <v>113</v>
      </c>
      <c r="F33" s="1" t="s">
        <v>211</v>
      </c>
      <c r="G33" s="1"/>
      <c r="H33" s="1"/>
      <c r="I33" s="62"/>
      <c r="J33" s="130" t="s">
        <v>144</v>
      </c>
    </row>
    <row r="34" spans="1:11" x14ac:dyDescent="0.25">
      <c r="A34" s="4" t="s">
        <v>1</v>
      </c>
      <c r="B34" s="26"/>
      <c r="C34" s="189" t="s">
        <v>257</v>
      </c>
      <c r="D34" s="61"/>
      <c r="E34" s="75" t="str">
        <f>IF(B34="","",ROUND(SUM((B34-B32)/(D34)),2))</f>
        <v/>
      </c>
      <c r="F34" s="3" t="s">
        <v>4</v>
      </c>
      <c r="G34" s="26"/>
      <c r="H34" s="189" t="s">
        <v>257</v>
      </c>
      <c r="I34" s="61"/>
      <c r="J34" s="53" t="str">
        <f>IF(G34="","",ROUND(SUM((G34-G32)/(I34)),2))</f>
        <v/>
      </c>
    </row>
    <row r="35" spans="1:11" x14ac:dyDescent="0.25">
      <c r="A35" s="6" t="s">
        <v>196</v>
      </c>
      <c r="B35" s="1"/>
      <c r="C35" s="1"/>
      <c r="D35" s="62"/>
      <c r="E35" s="151" t="s">
        <v>114</v>
      </c>
      <c r="F35" s="1" t="s">
        <v>212</v>
      </c>
      <c r="G35" s="1"/>
      <c r="H35" s="1"/>
      <c r="I35" s="62"/>
      <c r="J35" s="130" t="s">
        <v>145</v>
      </c>
    </row>
    <row r="36" spans="1:11" x14ac:dyDescent="0.25">
      <c r="A36" s="4" t="s">
        <v>1</v>
      </c>
      <c r="B36" s="26"/>
      <c r="C36" s="189" t="s">
        <v>257</v>
      </c>
      <c r="D36" s="61"/>
      <c r="E36" s="75" t="str">
        <f>IF(B36="","",ROUND(SUM((B36-B34)/(D36)),2))</f>
        <v/>
      </c>
      <c r="F36" s="3" t="s">
        <v>4</v>
      </c>
      <c r="G36" s="26"/>
      <c r="H36" s="189" t="s">
        <v>257</v>
      </c>
      <c r="I36" s="61"/>
      <c r="J36" s="53" t="str">
        <f>IF(G36="","",ROUND(SUM((G36-G34)/(I36)),2))</f>
        <v/>
      </c>
    </row>
    <row r="37" spans="1:11" x14ac:dyDescent="0.25">
      <c r="A37" s="6" t="s">
        <v>197</v>
      </c>
      <c r="B37" s="1"/>
      <c r="C37" s="1"/>
      <c r="D37" s="62"/>
      <c r="E37" s="151" t="s">
        <v>115</v>
      </c>
      <c r="F37" s="2" t="s">
        <v>213</v>
      </c>
      <c r="G37" s="2"/>
      <c r="H37" s="1"/>
      <c r="I37" s="60"/>
      <c r="J37" s="130" t="s">
        <v>146</v>
      </c>
    </row>
    <row r="38" spans="1:11" x14ac:dyDescent="0.25">
      <c r="A38" s="4" t="s">
        <v>1</v>
      </c>
      <c r="B38" s="26"/>
      <c r="C38" s="189" t="s">
        <v>257</v>
      </c>
      <c r="D38" s="61"/>
      <c r="E38" s="75" t="str">
        <f>IF(B38="","",ROUND(SUM((B38-B36)/(D38)),2))</f>
        <v/>
      </c>
      <c r="F38" s="2" t="s">
        <v>4</v>
      </c>
      <c r="G38" s="34"/>
      <c r="H38" s="189" t="s">
        <v>257</v>
      </c>
      <c r="I38" s="63"/>
      <c r="J38" s="53" t="str">
        <f>IF(G38="","",ROUND(SUM((G38-G36)/(I38)),2))</f>
        <v/>
      </c>
    </row>
    <row r="39" spans="1:11" x14ac:dyDescent="0.25">
      <c r="A39" s="6" t="s">
        <v>198</v>
      </c>
      <c r="B39" s="1"/>
      <c r="C39" s="1"/>
      <c r="D39" s="62"/>
      <c r="E39" s="151" t="s">
        <v>116</v>
      </c>
      <c r="F39" s="1" t="s">
        <v>214</v>
      </c>
      <c r="G39" s="1"/>
      <c r="H39" s="1"/>
      <c r="I39" s="62"/>
      <c r="J39" s="130" t="s">
        <v>147</v>
      </c>
    </row>
    <row r="40" spans="1:11" ht="15.75" thickBot="1" x14ac:dyDescent="0.3">
      <c r="A40" s="4" t="s">
        <v>1</v>
      </c>
      <c r="B40" s="34"/>
      <c r="C40" s="189" t="s">
        <v>257</v>
      </c>
      <c r="D40" s="63"/>
      <c r="E40" s="75" t="str">
        <f>IF(B40="","",ROUND(SUM((B40-B38)/(D40)),2))</f>
        <v/>
      </c>
      <c r="F40" s="2" t="s">
        <v>4</v>
      </c>
      <c r="G40" s="34"/>
      <c r="H40" s="189" t="s">
        <v>257</v>
      </c>
      <c r="I40" s="63"/>
      <c r="J40" s="53" t="str">
        <f>IF(G40="","",ROUND(SUM((G40-G38)/(I40)),2))</f>
        <v/>
      </c>
    </row>
    <row r="41" spans="1:11" ht="23.25" customHeight="1" thickBot="1" x14ac:dyDescent="0.3">
      <c r="A41" s="104"/>
      <c r="B41" s="105"/>
      <c r="C41" s="106"/>
      <c r="D41" s="105"/>
      <c r="E41" s="107"/>
      <c r="F41" s="100" t="s">
        <v>219</v>
      </c>
      <c r="G41" s="101"/>
      <c r="H41" s="102"/>
      <c r="I41" s="103"/>
      <c r="J41" s="152" t="str">
        <f>IF(ISERROR(AVERAGE(E10:E40,J10:J40)),"n/a",AVERAGE(E10:E40,J10:J40))</f>
        <v>n/a</v>
      </c>
    </row>
    <row r="42" spans="1:11" ht="21" customHeight="1" x14ac:dyDescent="0.25">
      <c r="A42" s="18"/>
      <c r="B42" s="12"/>
      <c r="C42" s="12"/>
      <c r="D42" s="12"/>
      <c r="E42" s="90"/>
      <c r="F42" s="31" t="s">
        <v>221</v>
      </c>
      <c r="G42" s="30"/>
      <c r="H42" s="30"/>
      <c r="I42" s="65"/>
      <c r="J42" s="83" t="s">
        <v>23</v>
      </c>
    </row>
    <row r="43" spans="1:11" ht="20.25" customHeight="1" x14ac:dyDescent="0.25">
      <c r="A43" s="37"/>
      <c r="B43" s="38"/>
      <c r="C43" s="39"/>
      <c r="D43" s="39"/>
      <c r="E43" s="91"/>
      <c r="F43" s="76" t="s">
        <v>220</v>
      </c>
      <c r="G43" s="7"/>
      <c r="H43" s="8"/>
      <c r="I43" s="64"/>
      <c r="J43" s="86" t="str">
        <f>IF(ISERROR(ROUND(('NTFL-3A'!J47),2)),"n/a",ROUND(('NTFL-3A'!J47),2))</f>
        <v>n/a</v>
      </c>
      <c r="K43" s="82"/>
    </row>
    <row r="44" spans="1:11" ht="18.75" customHeight="1" x14ac:dyDescent="0.25">
      <c r="A44" s="37"/>
      <c r="B44" s="43" t="s">
        <v>80</v>
      </c>
      <c r="C44" s="43"/>
      <c r="D44" s="43"/>
      <c r="E44" s="91"/>
      <c r="F44" s="76" t="s">
        <v>222</v>
      </c>
      <c r="G44" s="7"/>
      <c r="H44" s="8"/>
      <c r="I44" s="64"/>
      <c r="J44" s="153" t="str">
        <f>IF(ISERROR(ROUND(('NTFL-3A'!J48),2)),"n/a",ROUND(('NTFL-3A'!J48),2))</f>
        <v>n/a</v>
      </c>
      <c r="K44" s="82"/>
    </row>
    <row r="45" spans="1:11" ht="20.25" customHeight="1" x14ac:dyDescent="0.25">
      <c r="A45" s="37"/>
      <c r="B45" s="38"/>
      <c r="C45" s="39"/>
      <c r="D45" s="39"/>
      <c r="E45" s="91"/>
      <c r="F45" s="76" t="s">
        <v>223</v>
      </c>
      <c r="G45" s="76"/>
      <c r="H45" s="7"/>
      <c r="I45" s="87"/>
      <c r="J45" s="154" t="str">
        <f>IF(ISERROR(ROUND(J41,2)),"n/a",ROUND(J41,2))</f>
        <v>n/a</v>
      </c>
      <c r="K45" s="82"/>
    </row>
    <row r="46" spans="1:11" ht="19.5" customHeight="1" thickBot="1" x14ac:dyDescent="0.3">
      <c r="A46" s="210"/>
      <c r="B46" s="41"/>
      <c r="C46" s="42"/>
      <c r="D46" s="211"/>
      <c r="E46" s="212"/>
      <c r="F46" s="213" t="s">
        <v>224</v>
      </c>
      <c r="G46" s="213"/>
      <c r="H46" s="32"/>
      <c r="I46" s="214"/>
      <c r="J46" s="216" t="str">
        <f>IF(ISERROR(ROUND(SUM((J45+J44)/(2)),2)),"n/a",ROUND(SUM((J45+J44)/(2)),2))</f>
        <v>n/a</v>
      </c>
      <c r="K46" s="82"/>
    </row>
    <row r="47" spans="1:11" x14ac:dyDescent="0.25">
      <c r="A47" s="38"/>
      <c r="B47" s="38"/>
      <c r="C47" s="39"/>
      <c r="D47" s="39"/>
      <c r="E47" s="78"/>
      <c r="F47" s="79"/>
      <c r="G47" s="79"/>
      <c r="H47" s="80"/>
      <c r="I47" s="80"/>
      <c r="J47" s="81"/>
      <c r="K47" s="82"/>
    </row>
    <row r="48" spans="1:11" ht="18.75" x14ac:dyDescent="0.3">
      <c r="A48" s="38"/>
      <c r="B48" s="38"/>
      <c r="C48" s="39"/>
      <c r="D48" s="39"/>
      <c r="E48" s="78"/>
      <c r="F48" s="79"/>
      <c r="G48" s="79"/>
      <c r="H48" s="80"/>
      <c r="I48" s="80"/>
      <c r="J48" s="188" t="s">
        <v>247</v>
      </c>
      <c r="K48" s="82"/>
    </row>
    <row r="49" spans="4:11" x14ac:dyDescent="0.25">
      <c r="G49" s="82" t="str">
        <f>IF(ISBLANK(G40),J40,"")</f>
        <v/>
      </c>
      <c r="K49" s="82"/>
    </row>
    <row r="50" spans="4:11" x14ac:dyDescent="0.25">
      <c r="D50" s="82"/>
      <c r="E50" s="77"/>
    </row>
  </sheetData>
  <sheetProtection algorithmName="SHA-512" hashValue="urZsUhAzcAhmJ8j6tpunT8S04jeHqqVeckgpqlbdGhlyNrdXMSCMf72uO1D+mwBde/31t10L3k0D4aGhM0cxNQ==" saltValue="ZlBkxvnmv3MuWWZR4ZjDbA==" spinCount="100000" sheet="1" objects="1" scenarios="1"/>
  <pageMargins left="1.203125" right="0.7" top="0.75" bottom="0.75" header="0.3" footer="0.3"/>
  <pageSetup scale="66" orientation="landscape" verticalDpi="20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5"/>
  <sheetViews>
    <sheetView view="pageLayout" zoomScaleNormal="100" workbookViewId="0">
      <selection activeCell="D7" sqref="D7"/>
    </sheetView>
  </sheetViews>
  <sheetFormatPr defaultRowHeight="15" x14ac:dyDescent="0.25"/>
  <cols>
    <col min="1" max="1" width="11.140625" customWidth="1"/>
    <col min="2" max="2" width="15.140625" customWidth="1"/>
    <col min="3" max="3" width="10.5703125" customWidth="1"/>
    <col min="4" max="4" width="17.42578125" customWidth="1"/>
    <col min="5" max="5" width="22.42578125" customWidth="1"/>
    <col min="6" max="6" width="14.140625" customWidth="1"/>
    <col min="7" max="7" width="17.140625" customWidth="1"/>
    <col min="8" max="8" width="10.7109375" customWidth="1"/>
    <col min="9" max="9" width="15.28515625" customWidth="1"/>
    <col min="10" max="10" width="28.7109375" customWidth="1"/>
    <col min="11" max="11" width="0" hidden="1" customWidth="1"/>
  </cols>
  <sheetData>
    <row r="1" spans="1:10" ht="29.25" thickBot="1" x14ac:dyDescent="0.5">
      <c r="A1" s="9"/>
      <c r="B1" s="10"/>
      <c r="C1" s="293" t="s">
        <v>24</v>
      </c>
      <c r="D1" s="293"/>
      <c r="E1" s="403"/>
      <c r="F1" s="394" t="str">
        <f>'NTFL-3A'!F1</f>
        <v>XYZ Company Xp3 Trial Vehicle MPG Summary</v>
      </c>
      <c r="G1" s="390"/>
      <c r="H1" s="390"/>
      <c r="I1" s="390"/>
      <c r="J1" s="395"/>
    </row>
    <row r="2" spans="1:10" ht="15.75" thickBot="1" x14ac:dyDescent="0.3">
      <c r="A2" s="11"/>
      <c r="B2" s="12"/>
      <c r="C2" s="13"/>
      <c r="D2" s="13" t="s">
        <v>181</v>
      </c>
      <c r="E2" s="295"/>
      <c r="F2" s="379" t="str">
        <f>'NTFL-3A'!F2</f>
        <v xml:space="preserve">Driver Name/ID: </v>
      </c>
      <c r="G2" s="390"/>
      <c r="H2" s="390"/>
      <c r="I2" s="390"/>
      <c r="J2" s="397"/>
    </row>
    <row r="3" spans="1:10" ht="15.75" thickBot="1" x14ac:dyDescent="0.3">
      <c r="A3" s="11"/>
      <c r="B3" s="12"/>
      <c r="C3" s="14"/>
      <c r="D3" s="14"/>
      <c r="E3" s="295"/>
      <c r="F3" s="379" t="str">
        <f>'NTFL-3A'!F3</f>
        <v xml:space="preserve">Vehicle ID/Number: </v>
      </c>
      <c r="G3" s="390"/>
      <c r="H3" s="390"/>
      <c r="I3" s="390"/>
      <c r="J3" s="397"/>
    </row>
    <row r="4" spans="1:10" ht="15.75" thickBot="1" x14ac:dyDescent="0.3">
      <c r="A4" s="15"/>
      <c r="B4" s="16"/>
      <c r="C4" s="294"/>
      <c r="D4" s="294"/>
      <c r="E4" s="359"/>
      <c r="F4" s="379" t="str">
        <f>'NTFL-3A'!F4</f>
        <v>Consultant Name:</v>
      </c>
      <c r="G4" s="381"/>
      <c r="H4" s="390"/>
      <c r="I4" s="390"/>
      <c r="J4" s="389"/>
    </row>
    <row r="5" spans="1:10" ht="15.75" thickBot="1" x14ac:dyDescent="0.3">
      <c r="A5" s="11" t="s">
        <v>0</v>
      </c>
      <c r="B5" s="12"/>
      <c r="C5" s="14"/>
      <c r="D5" s="14"/>
      <c r="E5" s="295"/>
      <c r="F5" s="379" t="str">
        <f>'NTFL-3A'!F5</f>
        <v xml:space="preserve">Contact Number: </v>
      </c>
      <c r="G5" s="390"/>
      <c r="H5" s="390"/>
      <c r="I5" s="390"/>
      <c r="J5" s="389"/>
    </row>
    <row r="6" spans="1:10" ht="15.75" thickBot="1" x14ac:dyDescent="0.3">
      <c r="A6" s="302" t="s">
        <v>182</v>
      </c>
      <c r="B6" s="303"/>
      <c r="C6" s="338"/>
      <c r="D6" s="338"/>
      <c r="E6" s="404"/>
      <c r="F6" s="407" t="str">
        <f>'NTFL-3A'!F6</f>
        <v xml:space="preserve">Date: </v>
      </c>
      <c r="G6" s="349"/>
      <c r="H6" s="362"/>
      <c r="I6" s="362"/>
      <c r="J6" s="363"/>
    </row>
    <row r="7" spans="1:10" ht="15.75" thickBot="1" x14ac:dyDescent="0.3">
      <c r="A7" s="18"/>
      <c r="B7" s="19"/>
      <c r="C7" s="12" t="s">
        <v>22</v>
      </c>
      <c r="D7" s="12"/>
      <c r="E7" s="20"/>
      <c r="F7" s="19"/>
      <c r="G7" s="19"/>
      <c r="H7" s="12"/>
      <c r="I7" s="12"/>
      <c r="J7" s="17"/>
    </row>
    <row r="8" spans="1:10" ht="15.75" thickBot="1" x14ac:dyDescent="0.3">
      <c r="A8" s="143" t="s">
        <v>426</v>
      </c>
      <c r="B8" s="144"/>
      <c r="C8" s="145"/>
      <c r="D8" s="146"/>
      <c r="E8" s="150" t="s">
        <v>152</v>
      </c>
      <c r="F8" s="147" t="s">
        <v>423</v>
      </c>
      <c r="G8" s="147"/>
      <c r="H8" s="148"/>
      <c r="I8" s="149"/>
      <c r="J8" s="25" t="s">
        <v>153</v>
      </c>
    </row>
    <row r="9" spans="1:10" x14ac:dyDescent="0.25">
      <c r="A9" s="4" t="s">
        <v>335</v>
      </c>
      <c r="B9" s="2"/>
      <c r="C9" s="2"/>
      <c r="D9" s="60"/>
      <c r="E9" s="151" t="s">
        <v>293</v>
      </c>
      <c r="F9" s="27" t="s">
        <v>336</v>
      </c>
      <c r="G9" s="27"/>
      <c r="H9" s="2"/>
      <c r="I9" s="60"/>
      <c r="J9" s="130" t="s">
        <v>301</v>
      </c>
    </row>
    <row r="10" spans="1:10" x14ac:dyDescent="0.25">
      <c r="A10" s="4" t="s">
        <v>21</v>
      </c>
      <c r="B10" s="26"/>
      <c r="C10" s="2" t="s">
        <v>302</v>
      </c>
      <c r="D10" s="201"/>
      <c r="E10" s="95" t="str">
        <f>IF(B10="","",SUM((B10-'NTFL-3B'!G40)/(D10)))</f>
        <v/>
      </c>
      <c r="F10" s="3" t="s">
        <v>5</v>
      </c>
      <c r="G10" s="26"/>
      <c r="H10" s="3" t="s">
        <v>303</v>
      </c>
      <c r="I10" s="61"/>
      <c r="J10" s="52" t="str">
        <f>IF(G10="","",ROUND(SUM((G10-B40)/(I10)),2))</f>
        <v/>
      </c>
    </row>
    <row r="11" spans="1:10" x14ac:dyDescent="0.25">
      <c r="A11" s="6" t="s">
        <v>337</v>
      </c>
      <c r="B11" s="1"/>
      <c r="C11" s="2"/>
      <c r="D11" s="62"/>
      <c r="E11" s="151" t="s">
        <v>294</v>
      </c>
      <c r="F11" s="1" t="s">
        <v>338</v>
      </c>
      <c r="G11" s="1"/>
      <c r="H11" s="1"/>
      <c r="I11" s="62"/>
      <c r="J11" s="130" t="s">
        <v>304</v>
      </c>
    </row>
    <row r="12" spans="1:10" x14ac:dyDescent="0.25">
      <c r="A12" s="4" t="s">
        <v>1</v>
      </c>
      <c r="B12" s="26"/>
      <c r="C12" s="2" t="s">
        <v>305</v>
      </c>
      <c r="D12" s="61"/>
      <c r="E12" s="75" t="str">
        <f>IF(B12="","",SUM((B12-B10)/(D12)))</f>
        <v/>
      </c>
      <c r="F12" s="3" t="s">
        <v>4</v>
      </c>
      <c r="G12" s="26"/>
      <c r="H12" s="3" t="s">
        <v>303</v>
      </c>
      <c r="I12" s="61"/>
      <c r="J12" s="53" t="str">
        <f>IF(G12="","",ROUND(SUM((G12-G10)/(I12)),2))</f>
        <v/>
      </c>
    </row>
    <row r="13" spans="1:10" x14ac:dyDescent="0.25">
      <c r="A13" s="6" t="s">
        <v>339</v>
      </c>
      <c r="B13" s="1"/>
      <c r="C13" s="1"/>
      <c r="D13" s="62"/>
      <c r="E13" s="151" t="s">
        <v>295</v>
      </c>
      <c r="F13" s="1" t="s">
        <v>340</v>
      </c>
      <c r="G13" s="1"/>
      <c r="H13" s="1"/>
      <c r="I13" s="62"/>
      <c r="J13" s="130" t="s">
        <v>306</v>
      </c>
    </row>
    <row r="14" spans="1:10" x14ac:dyDescent="0.25">
      <c r="A14" s="4" t="s">
        <v>2</v>
      </c>
      <c r="B14" s="26"/>
      <c r="C14" s="2" t="s">
        <v>305</v>
      </c>
      <c r="D14" s="61"/>
      <c r="E14" s="75" t="str">
        <f>IF(B14="","",SUM((B14-B12)/(D14)))</f>
        <v/>
      </c>
      <c r="F14" s="3" t="s">
        <v>4</v>
      </c>
      <c r="G14" s="26"/>
      <c r="H14" s="3" t="s">
        <v>303</v>
      </c>
      <c r="I14" s="61"/>
      <c r="J14" s="53" t="str">
        <f>IF(G14="","",ROUND(SUM((G14-G12)/(I14)),2))</f>
        <v/>
      </c>
    </row>
    <row r="15" spans="1:10" x14ac:dyDescent="0.25">
      <c r="A15" s="6" t="s">
        <v>341</v>
      </c>
      <c r="B15" s="1"/>
      <c r="C15" s="1"/>
      <c r="D15" s="62"/>
      <c r="E15" s="151" t="s">
        <v>296</v>
      </c>
      <c r="F15" s="1" t="s">
        <v>342</v>
      </c>
      <c r="G15" s="1"/>
      <c r="H15" s="1"/>
      <c r="I15" s="62"/>
      <c r="J15" s="130" t="s">
        <v>307</v>
      </c>
    </row>
    <row r="16" spans="1:10" x14ac:dyDescent="0.25">
      <c r="A16" s="4" t="s">
        <v>1</v>
      </c>
      <c r="B16" s="26"/>
      <c r="C16" s="2" t="s">
        <v>305</v>
      </c>
      <c r="D16" s="61"/>
      <c r="E16" s="75" t="str">
        <f>IF(B16="","",SUM((B16-B14)/(D16)))</f>
        <v/>
      </c>
      <c r="F16" s="3" t="s">
        <v>4</v>
      </c>
      <c r="G16" s="26"/>
      <c r="H16" s="3" t="s">
        <v>303</v>
      </c>
      <c r="I16" s="61"/>
      <c r="J16" s="53" t="str">
        <f>IF(G16="","",ROUND(SUM((G16-G14)/(I16)),2))</f>
        <v/>
      </c>
    </row>
    <row r="17" spans="1:10" x14ac:dyDescent="0.25">
      <c r="A17" s="6" t="s">
        <v>343</v>
      </c>
      <c r="B17" s="1"/>
      <c r="C17" s="1"/>
      <c r="D17" s="62"/>
      <c r="E17" s="151" t="s">
        <v>297</v>
      </c>
      <c r="F17" s="1" t="s">
        <v>344</v>
      </c>
      <c r="G17" s="1"/>
      <c r="H17" s="1"/>
      <c r="I17" s="62"/>
      <c r="J17" s="130" t="s">
        <v>308</v>
      </c>
    </row>
    <row r="18" spans="1:10" x14ac:dyDescent="0.25">
      <c r="A18" s="4" t="s">
        <v>3</v>
      </c>
      <c r="B18" s="26"/>
      <c r="C18" s="2" t="s">
        <v>305</v>
      </c>
      <c r="D18" s="61"/>
      <c r="E18" s="75" t="str">
        <f>IF(B18="","",SUM((B18-B16)/(D18)))</f>
        <v/>
      </c>
      <c r="F18" s="3" t="s">
        <v>4</v>
      </c>
      <c r="G18" s="26"/>
      <c r="H18" s="3" t="s">
        <v>303</v>
      </c>
      <c r="I18" s="61"/>
      <c r="J18" s="53" t="str">
        <f>IF(G18="","",ROUND(SUM((G18-G16)/(I18)),2))</f>
        <v/>
      </c>
    </row>
    <row r="19" spans="1:10" x14ac:dyDescent="0.25">
      <c r="A19" s="6" t="s">
        <v>298</v>
      </c>
      <c r="B19" s="1"/>
      <c r="C19" s="1"/>
      <c r="D19" s="62"/>
      <c r="E19" s="151" t="s">
        <v>298</v>
      </c>
      <c r="F19" s="1" t="s">
        <v>345</v>
      </c>
      <c r="G19" s="1"/>
      <c r="H19" s="1"/>
      <c r="I19" s="62"/>
      <c r="J19" s="130" t="s">
        <v>309</v>
      </c>
    </row>
    <row r="20" spans="1:10" x14ac:dyDescent="0.25">
      <c r="A20" s="4" t="s">
        <v>1</v>
      </c>
      <c r="B20" s="26"/>
      <c r="C20" s="2" t="s">
        <v>303</v>
      </c>
      <c r="D20" s="61"/>
      <c r="E20" s="75" t="str">
        <f>IF(B20="","",SUM((B20-B18)/(D20)))</f>
        <v/>
      </c>
      <c r="F20" s="3" t="s">
        <v>4</v>
      </c>
      <c r="G20" s="26"/>
      <c r="H20" s="3" t="s">
        <v>303</v>
      </c>
      <c r="I20" s="61"/>
      <c r="J20" s="53" t="str">
        <f>IF(G20="","",ROUND(SUM((G20-G18)/(I20)),2))</f>
        <v/>
      </c>
    </row>
    <row r="21" spans="1:10" x14ac:dyDescent="0.25">
      <c r="A21" s="6" t="s">
        <v>346</v>
      </c>
      <c r="B21" s="1"/>
      <c r="C21" s="1"/>
      <c r="D21" s="62"/>
      <c r="E21" s="151" t="s">
        <v>299</v>
      </c>
      <c r="F21" s="1" t="s">
        <v>347</v>
      </c>
      <c r="G21" s="1"/>
      <c r="H21" s="1"/>
      <c r="I21" s="62"/>
      <c r="J21" s="130" t="s">
        <v>310</v>
      </c>
    </row>
    <row r="22" spans="1:10" x14ac:dyDescent="0.25">
      <c r="A22" s="4" t="s">
        <v>1</v>
      </c>
      <c r="B22" s="26"/>
      <c r="C22" s="2" t="s">
        <v>305</v>
      </c>
      <c r="D22" s="61"/>
      <c r="E22" s="75" t="str">
        <f>IF(B22="","",SUM((B22-B20)/(D22)))</f>
        <v/>
      </c>
      <c r="F22" s="3" t="s">
        <v>4</v>
      </c>
      <c r="G22" s="26"/>
      <c r="H22" s="3" t="s">
        <v>303</v>
      </c>
      <c r="I22" s="61"/>
      <c r="J22" s="53" t="str">
        <f>IF(G22="","",ROUND(SUM((G22-G20)/(I22)),2))</f>
        <v/>
      </c>
    </row>
    <row r="23" spans="1:10" x14ac:dyDescent="0.25">
      <c r="A23" s="6" t="s">
        <v>348</v>
      </c>
      <c r="B23" s="1"/>
      <c r="C23" s="1"/>
      <c r="D23" s="62"/>
      <c r="E23" s="151" t="s">
        <v>300</v>
      </c>
      <c r="F23" s="1" t="s">
        <v>349</v>
      </c>
      <c r="G23" s="1"/>
      <c r="H23" s="1"/>
      <c r="I23" s="62"/>
      <c r="J23" s="130" t="s">
        <v>311</v>
      </c>
    </row>
    <row r="24" spans="1:10" x14ac:dyDescent="0.25">
      <c r="A24" s="4" t="s">
        <v>1</v>
      </c>
      <c r="B24" s="26"/>
      <c r="C24" s="2" t="s">
        <v>305</v>
      </c>
      <c r="D24" s="61"/>
      <c r="E24" s="75" t="str">
        <f>IF(B24="","",SUM((B24-B22)/(D24)))</f>
        <v/>
      </c>
      <c r="F24" s="3" t="s">
        <v>4</v>
      </c>
      <c r="G24" s="26"/>
      <c r="H24" s="3" t="s">
        <v>303</v>
      </c>
      <c r="I24" s="61"/>
      <c r="J24" s="53" t="str">
        <f>IF(G24="","",ROUND(SUM((G24-G22)/(I24)),2))</f>
        <v/>
      </c>
    </row>
    <row r="25" spans="1:10" x14ac:dyDescent="0.25">
      <c r="A25" s="6" t="s">
        <v>350</v>
      </c>
      <c r="B25" s="1"/>
      <c r="C25" s="1"/>
      <c r="D25" s="62"/>
      <c r="E25" s="151" t="s">
        <v>312</v>
      </c>
      <c r="F25" s="1" t="s">
        <v>351</v>
      </c>
      <c r="G25" s="1"/>
      <c r="H25" s="1"/>
      <c r="I25" s="62"/>
      <c r="J25" s="130" t="s">
        <v>313</v>
      </c>
    </row>
    <row r="26" spans="1:10" x14ac:dyDescent="0.25">
      <c r="A26" s="4" t="s">
        <v>1</v>
      </c>
      <c r="B26" s="26"/>
      <c r="C26" s="2" t="s">
        <v>305</v>
      </c>
      <c r="D26" s="61"/>
      <c r="E26" s="75" t="str">
        <f>IF(B26="","",SUM((B26-B24)/(D26)))</f>
        <v/>
      </c>
      <c r="F26" s="3" t="s">
        <v>4</v>
      </c>
      <c r="G26" s="26"/>
      <c r="H26" s="3" t="s">
        <v>303</v>
      </c>
      <c r="I26" s="61"/>
      <c r="J26" s="53" t="str">
        <f>IF(G26="","",ROUND(SUM((G26-G24)/(I26)),2))</f>
        <v/>
      </c>
    </row>
    <row r="27" spans="1:10" x14ac:dyDescent="0.25">
      <c r="A27" s="6" t="s">
        <v>352</v>
      </c>
      <c r="B27" s="1"/>
      <c r="C27" s="1"/>
      <c r="D27" s="62"/>
      <c r="E27" s="151" t="s">
        <v>314</v>
      </c>
      <c r="F27" s="2" t="s">
        <v>353</v>
      </c>
      <c r="G27" s="2"/>
      <c r="H27" s="2"/>
      <c r="I27" s="60"/>
      <c r="J27" s="130" t="s">
        <v>315</v>
      </c>
    </row>
    <row r="28" spans="1:10" x14ac:dyDescent="0.25">
      <c r="A28" s="4" t="s">
        <v>1</v>
      </c>
      <c r="B28" s="26"/>
      <c r="C28" s="2" t="s">
        <v>305</v>
      </c>
      <c r="D28" s="61"/>
      <c r="E28" s="75" t="str">
        <f>IF(B28="","",SUM((B28-B26)/(D28)))</f>
        <v/>
      </c>
      <c r="F28" s="2" t="s">
        <v>4</v>
      </c>
      <c r="G28" s="34"/>
      <c r="H28" s="27" t="s">
        <v>303</v>
      </c>
      <c r="I28" s="63"/>
      <c r="J28" s="53" t="str">
        <f>IF(G28="","",ROUND(SUM((G28-G26)/(I28)),2))</f>
        <v/>
      </c>
    </row>
    <row r="29" spans="1:10" x14ac:dyDescent="0.25">
      <c r="A29" s="6" t="s">
        <v>354</v>
      </c>
      <c r="B29" s="1"/>
      <c r="C29" s="1"/>
      <c r="D29" s="62"/>
      <c r="E29" s="151" t="s">
        <v>316</v>
      </c>
      <c r="F29" s="1" t="s">
        <v>355</v>
      </c>
      <c r="G29" s="1"/>
      <c r="H29" s="1"/>
      <c r="I29" s="62"/>
      <c r="J29" s="130" t="s">
        <v>317</v>
      </c>
    </row>
    <row r="30" spans="1:10" x14ac:dyDescent="0.25">
      <c r="A30" s="5" t="s">
        <v>1</v>
      </c>
      <c r="B30" s="26"/>
      <c r="C30" s="3" t="s">
        <v>303</v>
      </c>
      <c r="D30" s="61"/>
      <c r="E30" s="75" t="str">
        <f>IF(B30="","",SUM((B30-B28)/(D30)))</f>
        <v/>
      </c>
      <c r="F30" s="3" t="s">
        <v>4</v>
      </c>
      <c r="G30" s="26"/>
      <c r="H30" s="3" t="s">
        <v>303</v>
      </c>
      <c r="I30" s="61"/>
      <c r="J30" s="53" t="str">
        <f>IF(G30="","",ROUND(SUM((G30-G28)/(I30)),2))</f>
        <v/>
      </c>
    </row>
    <row r="31" spans="1:10" x14ac:dyDescent="0.25">
      <c r="A31" s="6" t="s">
        <v>356</v>
      </c>
      <c r="B31" s="1"/>
      <c r="C31" s="1"/>
      <c r="D31" s="62"/>
      <c r="E31" s="151" t="s">
        <v>318</v>
      </c>
      <c r="F31" s="1" t="s">
        <v>357</v>
      </c>
      <c r="G31" s="1"/>
      <c r="H31" s="1"/>
      <c r="I31" s="62"/>
      <c r="J31" s="130" t="s">
        <v>319</v>
      </c>
    </row>
    <row r="32" spans="1:10" x14ac:dyDescent="0.25">
      <c r="A32" s="4" t="s">
        <v>1</v>
      </c>
      <c r="B32" s="26"/>
      <c r="C32" s="2" t="s">
        <v>305</v>
      </c>
      <c r="D32" s="61"/>
      <c r="E32" s="75" t="str">
        <f>IF(B32="","",SUM((B32-B30)/(D32)))</f>
        <v/>
      </c>
      <c r="F32" s="3" t="s">
        <v>4</v>
      </c>
      <c r="G32" s="26"/>
      <c r="H32" s="3" t="s">
        <v>303</v>
      </c>
      <c r="I32" s="61"/>
      <c r="J32" s="53" t="str">
        <f>IF(G32="","",ROUND(SUM((G32-G30)/(I32)),2))</f>
        <v/>
      </c>
    </row>
    <row r="33" spans="1:11" x14ac:dyDescent="0.25">
      <c r="A33" s="6" t="s">
        <v>358</v>
      </c>
      <c r="B33" s="1"/>
      <c r="C33" s="1"/>
      <c r="D33" s="62"/>
      <c r="E33" s="151" t="s">
        <v>320</v>
      </c>
      <c r="F33" s="1" t="s">
        <v>359</v>
      </c>
      <c r="G33" s="1"/>
      <c r="H33" s="1"/>
      <c r="I33" s="62"/>
      <c r="J33" s="130" t="s">
        <v>321</v>
      </c>
    </row>
    <row r="34" spans="1:11" x14ac:dyDescent="0.25">
      <c r="A34" s="4" t="s">
        <v>1</v>
      </c>
      <c r="B34" s="26"/>
      <c r="C34" s="2" t="s">
        <v>305</v>
      </c>
      <c r="D34" s="61"/>
      <c r="E34" s="75" t="str">
        <f>IF(B34="","",SUM((B34-B32)/(D34)))</f>
        <v/>
      </c>
      <c r="F34" s="3" t="s">
        <v>4</v>
      </c>
      <c r="G34" s="26"/>
      <c r="H34" s="3" t="s">
        <v>303</v>
      </c>
      <c r="I34" s="61"/>
      <c r="J34" s="53" t="str">
        <f>IF(G34="","",ROUND(SUM((G34-G32)/(I34)),2))</f>
        <v/>
      </c>
    </row>
    <row r="35" spans="1:11" x14ac:dyDescent="0.25">
      <c r="A35" s="6" t="s">
        <v>360</v>
      </c>
      <c r="B35" s="1"/>
      <c r="C35" s="1"/>
      <c r="D35" s="62"/>
      <c r="E35" s="151" t="s">
        <v>322</v>
      </c>
      <c r="F35" s="1" t="s">
        <v>361</v>
      </c>
      <c r="G35" s="1"/>
      <c r="H35" s="1"/>
      <c r="I35" s="62"/>
      <c r="J35" s="130" t="s">
        <v>323</v>
      </c>
    </row>
    <row r="36" spans="1:11" x14ac:dyDescent="0.25">
      <c r="A36" s="4" t="s">
        <v>1</v>
      </c>
      <c r="B36" s="26"/>
      <c r="C36" s="2" t="s">
        <v>305</v>
      </c>
      <c r="D36" s="61"/>
      <c r="E36" s="75" t="str">
        <f>IF(B36="","",SUM((B36-B34)/(D36)))</f>
        <v/>
      </c>
      <c r="F36" s="3" t="s">
        <v>4</v>
      </c>
      <c r="G36" s="26"/>
      <c r="H36" s="3" t="s">
        <v>303</v>
      </c>
      <c r="I36" s="61"/>
      <c r="J36" s="53" t="str">
        <f>IF(G36="","",ROUND(SUM((G36-G34)/(I36)),2))</f>
        <v/>
      </c>
    </row>
    <row r="37" spans="1:11" x14ac:dyDescent="0.25">
      <c r="A37" s="6" t="s">
        <v>362</v>
      </c>
      <c r="B37" s="1"/>
      <c r="C37" s="1"/>
      <c r="D37" s="62"/>
      <c r="E37" s="151" t="s">
        <v>324</v>
      </c>
      <c r="F37" s="2" t="s">
        <v>363</v>
      </c>
      <c r="G37" s="2"/>
      <c r="H37" s="2"/>
      <c r="I37" s="60"/>
      <c r="J37" s="130" t="s">
        <v>325</v>
      </c>
    </row>
    <row r="38" spans="1:11" x14ac:dyDescent="0.25">
      <c r="A38" s="4" t="s">
        <v>1</v>
      </c>
      <c r="B38" s="26"/>
      <c r="C38" s="2" t="s">
        <v>305</v>
      </c>
      <c r="D38" s="61"/>
      <c r="E38" s="75" t="str">
        <f>IF(B38="","",SUM((B38-B36)/(D38)))</f>
        <v/>
      </c>
      <c r="F38" s="2" t="s">
        <v>4</v>
      </c>
      <c r="G38" s="34"/>
      <c r="H38" s="27" t="s">
        <v>303</v>
      </c>
      <c r="I38" s="63"/>
      <c r="J38" s="53" t="str">
        <f>IF(G38="","",ROUND(SUM((G38-G36)/(I38)),2))</f>
        <v/>
      </c>
    </row>
    <row r="39" spans="1:11" x14ac:dyDescent="0.25">
      <c r="A39" s="6" t="s">
        <v>364</v>
      </c>
      <c r="B39" s="1"/>
      <c r="C39" s="1"/>
      <c r="D39" s="62"/>
      <c r="E39" s="151" t="s">
        <v>326</v>
      </c>
      <c r="F39" s="1" t="s">
        <v>365</v>
      </c>
      <c r="G39" s="1"/>
      <c r="H39" s="1"/>
      <c r="I39" s="62"/>
      <c r="J39" s="130" t="s">
        <v>328</v>
      </c>
    </row>
    <row r="40" spans="1:11" ht="15.75" thickBot="1" x14ac:dyDescent="0.3">
      <c r="A40" s="4" t="s">
        <v>1</v>
      </c>
      <c r="B40" s="34"/>
      <c r="C40" s="2" t="s">
        <v>303</v>
      </c>
      <c r="D40" s="63"/>
      <c r="E40" s="75" t="str">
        <f>IF(B40="","",SUM((B40-B38)/(D40)))</f>
        <v/>
      </c>
      <c r="F40" s="2" t="s">
        <v>4</v>
      </c>
      <c r="G40" s="34"/>
      <c r="H40" s="27" t="s">
        <v>303</v>
      </c>
      <c r="I40" s="63"/>
      <c r="J40" s="53" t="str">
        <f>IF(G40="","",ROUND(SUM((G40-G38)/(I40)),2))</f>
        <v/>
      </c>
    </row>
    <row r="41" spans="1:11" ht="15.75" thickBot="1" x14ac:dyDescent="0.3">
      <c r="A41" s="104"/>
      <c r="B41" s="105"/>
      <c r="C41" s="106"/>
      <c r="D41" s="105"/>
      <c r="E41" s="107"/>
      <c r="F41" s="100" t="s">
        <v>366</v>
      </c>
      <c r="G41" s="101"/>
      <c r="H41" s="102"/>
      <c r="I41" s="103"/>
      <c r="J41" s="152" t="str">
        <f>IF(ISERROR(AVERAGE(E10:E40,J10:J40)),"n/a",AVERAGE(E10:E40,J10:J40))</f>
        <v>n/a</v>
      </c>
    </row>
    <row r="42" spans="1:11" x14ac:dyDescent="0.25">
      <c r="A42" s="18"/>
      <c r="B42" s="12"/>
      <c r="C42" s="12"/>
      <c r="D42" s="12"/>
      <c r="E42" s="90"/>
      <c r="F42" s="31" t="s">
        <v>367</v>
      </c>
      <c r="G42" s="30"/>
      <c r="H42" s="30"/>
      <c r="I42" s="65"/>
      <c r="J42" s="83" t="s">
        <v>23</v>
      </c>
    </row>
    <row r="43" spans="1:11" x14ac:dyDescent="0.25">
      <c r="A43" s="37"/>
      <c r="B43" s="38"/>
      <c r="C43" s="39"/>
      <c r="D43" s="39"/>
      <c r="E43" s="91"/>
      <c r="F43" s="76" t="s">
        <v>368</v>
      </c>
      <c r="G43" s="7"/>
      <c r="H43" s="8"/>
      <c r="I43" s="64"/>
      <c r="J43" s="86" t="str">
        <f>IF(ISERROR(ROUND(('NTFL-3A'!J47),2)),"n/a",ROUND(('NTFL-3A'!J47),2))</f>
        <v>n/a</v>
      </c>
      <c r="K43" s="82" t="e">
        <f>ROUND(J43,2)</f>
        <v>#VALUE!</v>
      </c>
    </row>
    <row r="44" spans="1:11" x14ac:dyDescent="0.25">
      <c r="A44" s="37"/>
      <c r="B44" s="43" t="s">
        <v>80</v>
      </c>
      <c r="C44" s="43"/>
      <c r="D44" s="43"/>
      <c r="E44" s="91"/>
      <c r="F44" s="76" t="s">
        <v>369</v>
      </c>
      <c r="G44" s="7"/>
      <c r="H44" s="8"/>
      <c r="I44" s="64"/>
      <c r="J44" s="153" t="str">
        <f>IF(ISERROR(ROUND(('NTFL-3A'!J48),2)),"n/a",ROUND(('NTFL-3A'!J48),2))</f>
        <v>n/a</v>
      </c>
    </row>
    <row r="45" spans="1:11" x14ac:dyDescent="0.25">
      <c r="A45" s="37"/>
      <c r="B45" s="38"/>
      <c r="C45" s="39"/>
      <c r="D45" s="39"/>
      <c r="E45" s="91"/>
      <c r="F45" s="76" t="s">
        <v>370</v>
      </c>
      <c r="G45" s="76"/>
      <c r="H45" s="7"/>
      <c r="I45" s="87"/>
      <c r="J45" s="154" t="str">
        <f>IF(ISERROR(ROUND('NTFL-3B'!J41,2)),"n/a",ROUND('NTFL-3B'!J41,2))</f>
        <v>n/a</v>
      </c>
    </row>
    <row r="46" spans="1:11" x14ac:dyDescent="0.25">
      <c r="A46" s="37"/>
      <c r="B46" s="202"/>
      <c r="C46" s="38"/>
      <c r="D46" s="38"/>
      <c r="E46" s="203"/>
      <c r="F46" s="76" t="s">
        <v>371</v>
      </c>
      <c r="G46" s="76"/>
      <c r="H46" s="7"/>
      <c r="I46" s="87"/>
      <c r="J46" s="155" t="str">
        <f>IF(ISERROR(ROUND(J41,2)),"n/a",ROUND(J41,2))</f>
        <v>n/a</v>
      </c>
    </row>
    <row r="47" spans="1:11" x14ac:dyDescent="0.25">
      <c r="A47" s="37"/>
      <c r="B47" s="38"/>
      <c r="C47" s="39"/>
      <c r="D47" s="39"/>
      <c r="E47" s="91"/>
      <c r="F47" s="76" t="s">
        <v>372</v>
      </c>
      <c r="G47" s="7"/>
      <c r="H47" s="8"/>
      <c r="I47" s="64"/>
      <c r="J47" s="86" t="str">
        <f>IF(ISERROR(SUM((J44+J45+J46)/(3))),"n/a",SUM((J44+J45+J46)/(3)))</f>
        <v>n/a</v>
      </c>
    </row>
    <row r="48" spans="1:11" x14ac:dyDescent="0.25">
      <c r="A48" s="37"/>
      <c r="B48" s="38"/>
      <c r="C48" s="39"/>
      <c r="D48" s="39"/>
      <c r="E48" s="91"/>
      <c r="F48" s="204" t="s">
        <v>395</v>
      </c>
      <c r="G48" s="205"/>
      <c r="H48" s="206"/>
      <c r="I48" s="207"/>
      <c r="J48" s="86" t="str">
        <f>IF(ISERROR((SUM(J47-J43))),"n/a",SUM(J47-J43))</f>
        <v>n/a</v>
      </c>
      <c r="K48" s="82" t="e">
        <f>ROUND(J48,2)</f>
        <v>#VALUE!</v>
      </c>
    </row>
    <row r="49" spans="1:11" ht="15.75" thickBot="1" x14ac:dyDescent="0.3">
      <c r="A49" s="40"/>
      <c r="B49" s="41"/>
      <c r="C49" s="42"/>
      <c r="D49" s="42"/>
      <c r="E49" s="92"/>
      <c r="F49" s="32" t="s">
        <v>373</v>
      </c>
      <c r="G49" s="32"/>
      <c r="H49" s="33"/>
      <c r="I49" s="66"/>
      <c r="J49" s="156" t="str">
        <f>IF(ISERROR(ROUND((K48/K43),2)),"n/a",ROUND((K48/K43),2))</f>
        <v>n/a</v>
      </c>
    </row>
    <row r="50" spans="1:11" x14ac:dyDescent="0.25">
      <c r="A50" s="38"/>
      <c r="B50" s="38"/>
      <c r="C50" s="39"/>
      <c r="D50" s="39"/>
      <c r="E50" s="78"/>
      <c r="F50" s="79"/>
      <c r="G50" s="79"/>
      <c r="H50" s="80"/>
      <c r="I50" s="80"/>
      <c r="J50" s="208"/>
    </row>
    <row r="51" spans="1:11" ht="18.75" x14ac:dyDescent="0.3">
      <c r="A51" s="38"/>
      <c r="B51" s="38"/>
      <c r="C51" s="39"/>
      <c r="D51" s="39"/>
      <c r="E51" s="78"/>
      <c r="F51" s="79"/>
      <c r="G51" s="79"/>
      <c r="H51" s="80"/>
      <c r="I51" s="80"/>
      <c r="J51" s="188" t="s">
        <v>376</v>
      </c>
      <c r="K51" s="188" t="s">
        <v>245</v>
      </c>
    </row>
    <row r="52" spans="1:11" x14ac:dyDescent="0.25">
      <c r="G52" s="82" t="str">
        <f>IF(ISBLANK(G40),J40,"")</f>
        <v/>
      </c>
    </row>
    <row r="53" spans="1:11" x14ac:dyDescent="0.25">
      <c r="D53" s="82"/>
      <c r="E53" s="77"/>
      <c r="J53" s="209"/>
    </row>
    <row r="54" spans="1:11" x14ac:dyDescent="0.25">
      <c r="J54" s="209"/>
    </row>
    <row r="55" spans="1:11" x14ac:dyDescent="0.25">
      <c r="J55" s="209"/>
    </row>
  </sheetData>
  <sheetProtection algorithmName="SHA-512" hashValue="mJSQQoHKMrmDdzXr+SoWVE7DhuJZT7QxLvJpvFpz7V45CBjFkkQmTt2euoY8/+HucZRed7z/g4IrrH2Qu3cFvg==" saltValue="ysCCZT5xD9mw2xt7ptuhIA==" spinCount="100000" sheet="1" objects="1" scenarios="1"/>
  <pageMargins left="0.95625000000000004" right="0.7" top="0.75" bottom="0.75" header="0.3" footer="0.3"/>
  <pageSetup scale="52" orientation="portrait" verticalDpi="20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G45"/>
  <sheetViews>
    <sheetView view="pageLayout" topLeftCell="B1" zoomScale="85" zoomScaleNormal="100" zoomScalePageLayoutView="85" workbookViewId="0">
      <selection activeCell="B4" sqref="B4"/>
    </sheetView>
  </sheetViews>
  <sheetFormatPr defaultRowHeight="15" x14ac:dyDescent="0.25"/>
  <cols>
    <col min="1" max="1" width="61" customWidth="1"/>
    <col min="2" max="2" width="33.5703125" customWidth="1"/>
    <col min="3" max="3" width="29.42578125" customWidth="1"/>
    <col min="4" max="4" width="5.42578125" customWidth="1"/>
    <col min="5" max="5" width="59.42578125" customWidth="1"/>
    <col min="6" max="6" width="25.42578125" customWidth="1"/>
    <col min="7" max="7" width="32.42578125" customWidth="1"/>
  </cols>
  <sheetData>
    <row r="1" spans="1:7" ht="4.5" customHeight="1" thickBot="1" x14ac:dyDescent="0.3">
      <c r="A1" s="281"/>
      <c r="B1" s="179"/>
      <c r="C1" s="179"/>
      <c r="D1" s="179"/>
      <c r="E1" s="179"/>
      <c r="F1" s="179"/>
      <c r="G1" s="180"/>
    </row>
    <row r="2" spans="1:7" ht="99.75" customHeight="1" thickBot="1" x14ac:dyDescent="0.3">
      <c r="A2" s="281"/>
      <c r="B2" s="185"/>
      <c r="C2" s="177"/>
      <c r="D2" s="177"/>
      <c r="E2" s="178"/>
      <c r="F2" s="179"/>
      <c r="G2" s="180"/>
    </row>
    <row r="3" spans="1:7" ht="47.25" thickBot="1" x14ac:dyDescent="0.75">
      <c r="A3" s="4"/>
      <c r="B3" s="175" t="s">
        <v>396</v>
      </c>
      <c r="C3" s="176"/>
      <c r="D3" s="177"/>
      <c r="E3" s="180"/>
      <c r="F3" s="2"/>
      <c r="G3" s="60"/>
    </row>
    <row r="4" spans="1:7" ht="27" thickBot="1" x14ac:dyDescent="0.45">
      <c r="A4" s="244" t="s">
        <v>442</v>
      </c>
      <c r="B4" s="2"/>
      <c r="C4" s="106"/>
      <c r="D4" s="282"/>
      <c r="E4" s="286" t="s">
        <v>441</v>
      </c>
      <c r="F4" s="177"/>
      <c r="G4" s="178"/>
    </row>
    <row r="5" spans="1:7" ht="24" thickBot="1" x14ac:dyDescent="0.4">
      <c r="A5" s="247" t="s">
        <v>231</v>
      </c>
      <c r="B5" s="250" t="s">
        <v>445</v>
      </c>
      <c r="C5" s="252" t="s">
        <v>448</v>
      </c>
      <c r="D5" s="259"/>
      <c r="E5" s="283" t="s">
        <v>232</v>
      </c>
      <c r="F5" s="284" t="s">
        <v>446</v>
      </c>
      <c r="G5" s="285" t="s">
        <v>447</v>
      </c>
    </row>
    <row r="6" spans="1:7" ht="19.5" thickBot="1" x14ac:dyDescent="0.35">
      <c r="A6" s="234" t="s">
        <v>233</v>
      </c>
      <c r="B6" s="181" t="s">
        <v>234</v>
      </c>
      <c r="C6" s="252" t="s">
        <v>448</v>
      </c>
      <c r="D6" s="260"/>
      <c r="E6" s="254" t="s">
        <v>235</v>
      </c>
      <c r="F6" s="181" t="s">
        <v>234</v>
      </c>
      <c r="G6" s="248" t="s">
        <v>447</v>
      </c>
    </row>
    <row r="7" spans="1:7" ht="19.5" thickBot="1" x14ac:dyDescent="0.35">
      <c r="A7" s="246" t="str">
        <f>'NTFL-1A'!F3</f>
        <v xml:space="preserve">Vehicle ID/Number: </v>
      </c>
      <c r="B7" s="238" t="str">
        <f>'NTFL-1C'!J43</f>
        <v>n/a</v>
      </c>
      <c r="C7" s="252" t="s">
        <v>448</v>
      </c>
      <c r="D7" s="260"/>
      <c r="E7" s="255" t="str">
        <f>'TFL-1A'!F3</f>
        <v xml:space="preserve">Vehicle ID/Number: </v>
      </c>
      <c r="F7" s="238" t="str">
        <f>'TFL-1C'!J43</f>
        <v>n/a</v>
      </c>
      <c r="G7" s="248" t="s">
        <v>447</v>
      </c>
    </row>
    <row r="8" spans="1:7" ht="19.5" thickBot="1" x14ac:dyDescent="0.35">
      <c r="A8" s="246" t="str">
        <f>'NTFL-2A'!F3</f>
        <v xml:space="preserve">Vehicle ID/Number: </v>
      </c>
      <c r="B8" s="238" t="str">
        <f>'NTFL-2C'!J43</f>
        <v>n/a</v>
      </c>
      <c r="C8" s="252" t="s">
        <v>448</v>
      </c>
      <c r="D8" s="260"/>
      <c r="E8" s="255" t="str">
        <f>'TFL-2A'!F3</f>
        <v xml:space="preserve">Vehicle ID/Number: </v>
      </c>
      <c r="F8" s="238" t="str">
        <f>'TFL-2C'!J43</f>
        <v>n/a</v>
      </c>
      <c r="G8" s="248" t="s">
        <v>447</v>
      </c>
    </row>
    <row r="9" spans="1:7" ht="19.5" thickBot="1" x14ac:dyDescent="0.35">
      <c r="A9" s="246" t="str">
        <f>'NTFL-3A'!F3</f>
        <v xml:space="preserve">Vehicle ID/Number: </v>
      </c>
      <c r="B9" s="238" t="str">
        <f>'NTFL-3C'!J43</f>
        <v>n/a</v>
      </c>
      <c r="C9" s="252" t="s">
        <v>448</v>
      </c>
      <c r="D9" s="260"/>
      <c r="E9" s="255" t="str">
        <f>'TFL-3A'!F3</f>
        <v xml:space="preserve">Vehicle ID/Number: </v>
      </c>
      <c r="F9" s="238" t="str">
        <f>'TFL-3C'!J43</f>
        <v>n/a</v>
      </c>
      <c r="G9" s="248" t="s">
        <v>447</v>
      </c>
    </row>
    <row r="10" spans="1:7" ht="19.5" thickBot="1" x14ac:dyDescent="0.35">
      <c r="A10" s="223" t="s">
        <v>438</v>
      </c>
      <c r="B10" s="251" t="str">
        <f>IF(ISERROR(AVERAGE(B7:B9)),"n/a",AVERAGE(B7:B9))</f>
        <v>n/a</v>
      </c>
      <c r="C10" s="253" t="s">
        <v>448</v>
      </c>
      <c r="D10" s="261"/>
      <c r="E10" s="256" t="s">
        <v>453</v>
      </c>
      <c r="F10" s="251" t="str">
        <f>IF(ISERROR(AVERAGE(F7:F9)),"n/a",AVERAGE(F7:F9))</f>
        <v>n/a</v>
      </c>
      <c r="G10" s="248" t="s">
        <v>447</v>
      </c>
    </row>
    <row r="11" spans="1:7" x14ac:dyDescent="0.25">
      <c r="A11" s="4"/>
      <c r="B11" s="189"/>
      <c r="C11" s="189"/>
      <c r="D11" s="27"/>
      <c r="E11" s="12"/>
      <c r="F11" s="189"/>
      <c r="G11" s="198"/>
    </row>
    <row r="12" spans="1:7" ht="15.75" thickBot="1" x14ac:dyDescent="0.3">
      <c r="A12" s="4"/>
      <c r="B12" s="189"/>
      <c r="C12" s="189"/>
      <c r="D12" s="27"/>
      <c r="E12" s="12"/>
      <c r="F12" s="189"/>
      <c r="G12" s="198"/>
    </row>
    <row r="13" spans="1:7" ht="24" thickBot="1" x14ac:dyDescent="0.4">
      <c r="A13" s="221" t="s">
        <v>394</v>
      </c>
      <c r="B13" s="250" t="s">
        <v>445</v>
      </c>
      <c r="C13" s="253" t="s">
        <v>448</v>
      </c>
      <c r="D13" s="262"/>
      <c r="E13" s="222" t="s">
        <v>393</v>
      </c>
      <c r="F13" s="250" t="s">
        <v>446</v>
      </c>
      <c r="G13" s="249" t="s">
        <v>447</v>
      </c>
    </row>
    <row r="14" spans="1:7" ht="15.75" x14ac:dyDescent="0.25">
      <c r="A14" s="236" t="s">
        <v>233</v>
      </c>
      <c r="B14" s="182" t="s">
        <v>234</v>
      </c>
      <c r="C14" s="257" t="s">
        <v>236</v>
      </c>
      <c r="D14" s="263"/>
      <c r="E14" s="235" t="s">
        <v>237</v>
      </c>
      <c r="F14" s="193" t="s">
        <v>234</v>
      </c>
      <c r="G14" s="192" t="s">
        <v>238</v>
      </c>
    </row>
    <row r="15" spans="1:7" ht="15.75" x14ac:dyDescent="0.25">
      <c r="A15" s="246" t="str">
        <f>A7</f>
        <v xml:space="preserve">Vehicle ID/Number: </v>
      </c>
      <c r="B15" s="238" t="str">
        <f>'NTFL-1C'!J47</f>
        <v>n/a</v>
      </c>
      <c r="C15" s="258" t="str">
        <f>IF(ISERROR((B15-B7)),"n/a",B15-B7)</f>
        <v>n/a</v>
      </c>
      <c r="D15" s="263"/>
      <c r="E15" s="246" t="str">
        <f>E7</f>
        <v xml:space="preserve">Vehicle ID/Number: </v>
      </c>
      <c r="F15" s="241" t="str">
        <f>'TFL-1C'!J47</f>
        <v>n/a</v>
      </c>
      <c r="G15" s="242" t="str">
        <f>IF(ISERROR((F15-F7)),"n/a",F15-F7)</f>
        <v>n/a</v>
      </c>
    </row>
    <row r="16" spans="1:7" ht="15.75" x14ac:dyDescent="0.25">
      <c r="A16" s="246" t="str">
        <f>A8</f>
        <v xml:space="preserve">Vehicle ID/Number: </v>
      </c>
      <c r="B16" s="238" t="str">
        <f>'NTFL-2C'!J47</f>
        <v>n/a</v>
      </c>
      <c r="C16" s="258" t="str">
        <f t="shared" ref="C16:C17" si="0">IF(ISERROR((B16-B8)),"n/a",B16-B8)</f>
        <v>n/a</v>
      </c>
      <c r="D16" s="263"/>
      <c r="E16" s="246" t="str">
        <f>E8</f>
        <v xml:space="preserve">Vehicle ID/Number: </v>
      </c>
      <c r="F16" s="241" t="str">
        <f>'TFL-2C'!J47</f>
        <v>n/a</v>
      </c>
      <c r="G16" s="242" t="str">
        <f>IF(ISERROR((F16-F8)),"n/a",F16-F8)</f>
        <v>n/a</v>
      </c>
    </row>
    <row r="17" spans="1:7" ht="16.5" thickBot="1" x14ac:dyDescent="0.3">
      <c r="A17" s="246" t="str">
        <f>A9</f>
        <v xml:space="preserve">Vehicle ID/Number: </v>
      </c>
      <c r="B17" s="238" t="str">
        <f>'NTFL-3C'!J47</f>
        <v>n/a</v>
      </c>
      <c r="C17" s="258" t="str">
        <f t="shared" si="0"/>
        <v>n/a</v>
      </c>
      <c r="D17" s="263"/>
      <c r="E17" s="246" t="str">
        <f>E9</f>
        <v xml:space="preserve">Vehicle ID/Number: </v>
      </c>
      <c r="F17" s="241" t="str">
        <f>'TFL-3C'!J47</f>
        <v>n/a</v>
      </c>
      <c r="G17" s="242" t="str">
        <f>IF(ISERROR((F17-F9)),"n/a",F17-F9)</f>
        <v>n/a</v>
      </c>
    </row>
    <row r="18" spans="1:7" ht="21.75" customHeight="1" thickBot="1" x14ac:dyDescent="0.35">
      <c r="A18" s="237" t="s">
        <v>439</v>
      </c>
      <c r="B18" s="239" t="str">
        <f>IF(ISERROR(AVERAGE(B15:B17)),"n/a",AVERAGE(B15:B17))</f>
        <v>n/a</v>
      </c>
      <c r="C18" s="253" t="s">
        <v>448</v>
      </c>
      <c r="D18" s="263"/>
      <c r="E18" s="237" t="s">
        <v>440</v>
      </c>
      <c r="F18" s="239" t="str">
        <f>IF(ISERROR(AVERAGE(F15:F17)),"n/a",AVERAGE(F15:F17))</f>
        <v>n/a</v>
      </c>
      <c r="G18" s="249" t="s">
        <v>447</v>
      </c>
    </row>
    <row r="19" spans="1:7" ht="24" customHeight="1" thickBot="1" x14ac:dyDescent="0.35">
      <c r="A19" s="245" t="s">
        <v>434</v>
      </c>
      <c r="B19" s="240">
        <f>IF(ISERROR(((ROUND(B18,2)-ROUND(B10,2))/ROUND(B10,2))),0,(ROUND(B18,2)-ROUND(B10,2))/ROUND(B10,2))</f>
        <v>0</v>
      </c>
      <c r="C19" s="253" t="s">
        <v>448</v>
      </c>
      <c r="D19" s="264"/>
      <c r="E19" s="245" t="s">
        <v>444</v>
      </c>
      <c r="F19" s="243">
        <f>IF(ISERROR(((ROUND(F18,2)-ROUND(F10,2))/ROUND(F10,2))),0,(ROUND(F18,2)-ROUND(F10,2))/ROUND(F10,2))</f>
        <v>0</v>
      </c>
      <c r="G19" s="248" t="s">
        <v>447</v>
      </c>
    </row>
    <row r="20" spans="1:7" ht="24" customHeight="1" x14ac:dyDescent="0.3">
      <c r="A20" s="272"/>
      <c r="B20" s="273"/>
      <c r="C20" s="274"/>
      <c r="D20" s="278"/>
      <c r="E20" s="275"/>
      <c r="F20" s="276"/>
      <c r="G20" s="277"/>
    </row>
    <row r="21" spans="1:7" ht="15.75" thickBot="1" x14ac:dyDescent="0.3">
      <c r="A21" s="4"/>
      <c r="B21" s="2"/>
      <c r="C21" s="2"/>
      <c r="D21" s="2"/>
      <c r="E21" s="195"/>
      <c r="F21" s="196"/>
      <c r="G21" s="183"/>
    </row>
    <row r="22" spans="1:7" ht="29.25" thickBot="1" x14ac:dyDescent="0.5">
      <c r="A22" s="197" t="s">
        <v>259</v>
      </c>
      <c r="B22" s="249" t="s">
        <v>451</v>
      </c>
      <c r="C22" s="2"/>
      <c r="D22" s="2"/>
      <c r="E22" s="292" t="s">
        <v>435</v>
      </c>
      <c r="F22" s="249" t="s">
        <v>451</v>
      </c>
      <c r="G22" s="60"/>
    </row>
    <row r="23" spans="1:7" ht="19.5" customHeight="1" thickBot="1" x14ac:dyDescent="0.3">
      <c r="A23" s="280" t="s">
        <v>443</v>
      </c>
      <c r="B23" s="265" t="str">
        <f>IF(ISERROR(ROUND(F10,2)),"n/a",ROUND(F10,2))</f>
        <v>n/a</v>
      </c>
      <c r="C23" s="2"/>
      <c r="D23" s="2"/>
      <c r="E23" s="224" t="s">
        <v>239</v>
      </c>
      <c r="F23" s="228" t="str">
        <f>B28</f>
        <v>n/a</v>
      </c>
      <c r="G23" s="60"/>
    </row>
    <row r="24" spans="1:7" ht="19.5" customHeight="1" thickBot="1" x14ac:dyDescent="0.3">
      <c r="A24" s="279" t="s">
        <v>450</v>
      </c>
      <c r="B24" s="266" t="str">
        <f>IF(ISERROR(F18),"n/a",F18)</f>
        <v>n/a</v>
      </c>
      <c r="C24" s="2"/>
      <c r="D24" s="2"/>
      <c r="E24" s="225" t="s">
        <v>427</v>
      </c>
      <c r="F24" s="227">
        <v>220000</v>
      </c>
      <c r="G24" s="184"/>
    </row>
    <row r="25" spans="1:7" ht="18" customHeight="1" thickBot="1" x14ac:dyDescent="0.3">
      <c r="A25" s="279" t="s">
        <v>449</v>
      </c>
      <c r="B25" s="268" t="str">
        <f>IF(ISERROR(ROUND(SUM((F10)+(F10*B19)),2)),"n/a",ROUND(SUM((F10)+(F10*B19)),2))</f>
        <v>n/a</v>
      </c>
      <c r="C25" s="2"/>
      <c r="D25" s="2"/>
      <c r="E25" s="226" t="s">
        <v>436</v>
      </c>
      <c r="F25" s="229">
        <f>SUM(F24*12)</f>
        <v>2640000</v>
      </c>
      <c r="G25" s="60"/>
    </row>
    <row r="26" spans="1:7" ht="19.5" thickBot="1" x14ac:dyDescent="0.35">
      <c r="A26" s="271" t="s">
        <v>260</v>
      </c>
      <c r="B26" s="269" t="s">
        <v>452</v>
      </c>
      <c r="C26" s="2"/>
      <c r="D26" s="2"/>
      <c r="E26" s="226" t="s">
        <v>240</v>
      </c>
      <c r="F26" s="230" t="str">
        <f>IF(ISERROR(F23*F25),"n/a",F23*F25)</f>
        <v>n/a</v>
      </c>
      <c r="G26" s="60"/>
    </row>
    <row r="27" spans="1:7" ht="19.5" thickBot="1" x14ac:dyDescent="0.35">
      <c r="A27" s="270" t="s">
        <v>433</v>
      </c>
      <c r="B27" s="267" t="str">
        <f>IF(ISERROR(ROUND(SUM(B24-B25),2)),"n/a",ROUND(SUM(B24-B25),2))</f>
        <v>n/a</v>
      </c>
      <c r="C27" s="2"/>
      <c r="D27" s="2"/>
      <c r="E27" s="226" t="s">
        <v>437</v>
      </c>
      <c r="F27" s="231">
        <v>3.79</v>
      </c>
      <c r="G27" s="60"/>
    </row>
    <row r="28" spans="1:7" ht="24" thickBot="1" x14ac:dyDescent="0.4">
      <c r="A28" s="200" t="s">
        <v>258</v>
      </c>
      <c r="B28" s="199" t="str">
        <f>IF(ISERROR(ROUND((B27/B23),4)),"n/a",ROUND((B27/B23),4))</f>
        <v>n/a</v>
      </c>
      <c r="C28" s="2"/>
      <c r="D28" s="2"/>
      <c r="E28" s="226" t="s">
        <v>428</v>
      </c>
      <c r="F28" s="231">
        <v>7.0000000000000007E-2</v>
      </c>
      <c r="G28" s="60"/>
    </row>
    <row r="29" spans="1:7" ht="19.5" thickBot="1" x14ac:dyDescent="0.35">
      <c r="A29" s="219" t="s">
        <v>432</v>
      </c>
      <c r="B29" s="248" t="s">
        <v>452</v>
      </c>
      <c r="C29" s="2"/>
      <c r="D29" s="2"/>
      <c r="E29" s="226" t="s">
        <v>241</v>
      </c>
      <c r="F29" s="232">
        <f>(F27+F28)</f>
        <v>3.86</v>
      </c>
      <c r="G29" s="60"/>
    </row>
    <row r="30" spans="1:7" ht="15.75" x14ac:dyDescent="0.25">
      <c r="A30" s="4"/>
      <c r="B30" s="2"/>
      <c r="C30" s="2"/>
      <c r="D30" s="2"/>
      <c r="E30" s="226" t="s">
        <v>242</v>
      </c>
      <c r="F30" s="232" t="str">
        <f>IF(ISERROR(SUM(F26*F27)),"n/a",(SUM(F26*F27)))</f>
        <v>n/a</v>
      </c>
      <c r="G30" s="60"/>
    </row>
    <row r="31" spans="1:7" ht="15.75" x14ac:dyDescent="0.25">
      <c r="A31" s="4"/>
      <c r="B31" s="2"/>
      <c r="C31" s="2"/>
      <c r="D31" s="2"/>
      <c r="E31" s="226" t="s">
        <v>243</v>
      </c>
      <c r="F31" s="232" t="str">
        <f>IF(ISERROR(((F25-F26)*((F28)))),"n/a",(F25-F26)*((F28)))</f>
        <v>n/a</v>
      </c>
      <c r="G31" s="183"/>
    </row>
    <row r="32" spans="1:7" ht="16.5" thickBot="1" x14ac:dyDescent="0.3">
      <c r="A32" s="194"/>
      <c r="B32" s="191"/>
      <c r="C32" s="2"/>
      <c r="D32" s="2"/>
      <c r="E32" s="226" t="s">
        <v>244</v>
      </c>
      <c r="F32" s="232" t="str">
        <f>IF(ISERROR((F30-F31)),"n/a",F30-F31)</f>
        <v>n/a</v>
      </c>
      <c r="G32" s="60"/>
    </row>
    <row r="33" spans="1:7" ht="33" customHeight="1" thickBot="1" x14ac:dyDescent="0.75">
      <c r="A33" s="218"/>
      <c r="B33" s="2"/>
      <c r="C33" s="2"/>
      <c r="D33" s="2"/>
      <c r="E33" s="220" t="s">
        <v>429</v>
      </c>
      <c r="F33" s="233" t="str">
        <f>IF(ISERROR((F32)),"n/a",(F32))</f>
        <v>n/a</v>
      </c>
      <c r="G33" s="184"/>
    </row>
    <row r="34" spans="1:7" ht="32.25" customHeight="1" thickBot="1" x14ac:dyDescent="0.45">
      <c r="A34" s="287"/>
      <c r="B34" s="288"/>
      <c r="C34" s="289"/>
      <c r="D34" s="289"/>
      <c r="E34" s="290" t="s">
        <v>430</v>
      </c>
      <c r="F34" s="233" t="str">
        <f>IF(ISERROR(SUM(F33*5)),"n/a",(SUM(F33*5)))</f>
        <v>n/a</v>
      </c>
      <c r="G34" s="291"/>
    </row>
    <row r="35" spans="1:7" ht="21.75" customHeight="1" x14ac:dyDescent="0.25">
      <c r="A35" s="186"/>
    </row>
    <row r="36" spans="1:7" ht="36" x14ac:dyDescent="0.55000000000000004">
      <c r="G36" s="187"/>
    </row>
    <row r="38" spans="1:7" ht="18.75" customHeight="1" x14ac:dyDescent="0.25"/>
    <row r="39" spans="1:7" ht="20.25" customHeight="1" x14ac:dyDescent="0.25"/>
    <row r="40" spans="1:7" ht="21.75" customHeight="1" x14ac:dyDescent="0.25"/>
    <row r="41" spans="1:7" ht="33" customHeight="1" x14ac:dyDescent="0.25"/>
    <row r="44" spans="1:7" ht="22.5" customHeight="1" x14ac:dyDescent="0.25"/>
    <row r="45" spans="1:7" ht="35.25" customHeight="1" x14ac:dyDescent="0.25"/>
  </sheetData>
  <sheetProtection algorithmName="SHA-512" hashValue="PxOKaiJyq1AJpXZ2GxbljDdm4zxW74WPimsvFqaKP2K6qQSCoy+nFPNJEOPA8tYHWDQlremNwoElrEEO2bZlgw==" saltValue="a+kzrcSsnNlF7tyVymYHHA==" spinCount="100000" sheet="1" objects="1" scenarios="1"/>
  <pageMargins left="0.97610294117647056" right="0.7" top="0.75" bottom="0.75" header="0.3" footer="0.3"/>
  <pageSetup scale="45" orientation="landscape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TFL-1A</vt:lpstr>
      <vt:lpstr>TFL-1B</vt:lpstr>
      <vt:lpstr>TFL-1C</vt:lpstr>
      <vt:lpstr>TFL-2A</vt:lpstr>
      <vt:lpstr>TFL-2B</vt:lpstr>
      <vt:lpstr>TFL-2C</vt:lpstr>
      <vt:lpstr>TFL-3A</vt:lpstr>
      <vt:lpstr>TFL-3B</vt:lpstr>
      <vt:lpstr>TFL-3C</vt:lpstr>
      <vt:lpstr>NTFL-1A</vt:lpstr>
      <vt:lpstr>NTFL-1B</vt:lpstr>
      <vt:lpstr>NTFL-1C</vt:lpstr>
      <vt:lpstr>NTFL-2A</vt:lpstr>
      <vt:lpstr>NTFL-2B</vt:lpstr>
      <vt:lpstr>NTFL-2C</vt:lpstr>
      <vt:lpstr>NTFL-3A</vt:lpstr>
      <vt:lpstr>NTFL-3B</vt:lpstr>
      <vt:lpstr>NTFL-3C</vt:lpstr>
      <vt:lpstr>Post-Trial Comp Calculator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Spudic;Jack Clark</dc:creator>
  <cp:lastModifiedBy>Tom</cp:lastModifiedBy>
  <cp:lastPrinted>2014-02-10T16:06:59Z</cp:lastPrinted>
  <dcterms:created xsi:type="dcterms:W3CDTF">2012-12-29T13:02:34Z</dcterms:created>
  <dcterms:modified xsi:type="dcterms:W3CDTF">2014-05-11T18:53:16Z</dcterms:modified>
</cp:coreProperties>
</file>